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5.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charts/chart2.xml" ContentType="application/vnd.openxmlformats-officedocument.drawingml.chart+xml"/>
  <Override PartName="/xl/charts/chart6.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INTERNET PROJECT\Content - DEWNR\Science\Science Research Soil Land Info\"/>
    </mc:Choice>
  </mc:AlternateContent>
  <bookViews>
    <workbookView xWindow="120" yWindow="105" windowWidth="27225" windowHeight="12840"/>
  </bookViews>
  <sheets>
    <sheet name="Estimator" sheetId="2" r:id="rId1"/>
    <sheet name="ReferenceTables" sheetId="5" r:id="rId2"/>
    <sheet name="Stats_Lookup" sheetId="3" r:id="rId3"/>
  </sheets>
  <definedNames>
    <definedName name="_xlnm.Print_Area" localSheetId="0">Estimator!$A$1:$K$133</definedName>
  </definedNames>
  <calcPr calcId="152511"/>
</workbook>
</file>

<file path=xl/calcChain.xml><?xml version="1.0" encoding="utf-8"?>
<calcChain xmlns="http://schemas.openxmlformats.org/spreadsheetml/2006/main">
  <c r="AB6" i="2" l="1"/>
  <c r="G22" i="2" l="1"/>
  <c r="G30" i="2" s="1"/>
  <c r="H22" i="2" l="1"/>
  <c r="I22" i="2"/>
  <c r="J22" i="2"/>
  <c r="G26" i="2"/>
  <c r="F88" i="2"/>
  <c r="F89" i="2"/>
  <c r="F90" i="2"/>
  <c r="F91" i="2"/>
  <c r="F92" i="2"/>
  <c r="F93" i="2"/>
  <c r="F94" i="2"/>
  <c r="F96" i="2"/>
  <c r="F97" i="2"/>
  <c r="F55" i="2"/>
  <c r="F50" i="2"/>
  <c r="F49" i="2"/>
  <c r="AW1" i="3" l="1"/>
  <c r="AV1" i="3"/>
  <c r="AR1" i="3"/>
  <c r="AQ1" i="3"/>
  <c r="BB1" i="3"/>
  <c r="BA1" i="3"/>
  <c r="Y1" i="3"/>
  <c r="X1" i="3"/>
  <c r="D79" i="2"/>
  <c r="D37" i="2"/>
  <c r="D11" i="2"/>
  <c r="J96" i="2" l="1"/>
  <c r="J90" i="2"/>
  <c r="F54" i="2"/>
  <c r="F52" i="2"/>
  <c r="F51" i="2"/>
  <c r="F48" i="2"/>
  <c r="F47" i="2"/>
  <c r="F46" i="2"/>
  <c r="D19" i="2"/>
  <c r="D14" i="2"/>
  <c r="D13" i="2"/>
  <c r="D12" i="2"/>
  <c r="C12" i="2" s="1"/>
  <c r="AQ8" i="2"/>
  <c r="AN8" i="2"/>
  <c r="AL8" i="2"/>
  <c r="AK8" i="2"/>
  <c r="AJ8" i="2"/>
  <c r="AI8" i="2"/>
  <c r="D17" i="2"/>
  <c r="F21" i="2"/>
  <c r="E25" i="2" s="1"/>
  <c r="I52" i="2" l="1"/>
  <c r="I94" i="2"/>
  <c r="F11" i="2"/>
  <c r="J43" i="2" l="1"/>
  <c r="J85" i="2"/>
  <c r="C11" i="2"/>
  <c r="D15" i="2"/>
  <c r="D22" i="2"/>
  <c r="D23" i="2"/>
  <c r="D21" i="2"/>
  <c r="F10" i="2"/>
  <c r="F86" i="2" s="1"/>
  <c r="H13" i="2" l="1"/>
  <c r="J11" i="2"/>
  <c r="G13" i="2"/>
  <c r="F44" i="2"/>
  <c r="H20" i="2"/>
  <c r="I19" i="2"/>
  <c r="G15" i="2"/>
  <c r="H14" i="2"/>
  <c r="I10" i="2"/>
  <c r="F87" i="2" s="1"/>
  <c r="G20" i="2"/>
  <c r="G14" i="2"/>
  <c r="I13" i="2"/>
  <c r="I17" i="2"/>
  <c r="G17" i="2"/>
  <c r="I15" i="2"/>
  <c r="H15" i="2"/>
  <c r="I14" i="2"/>
  <c r="I20" i="2"/>
  <c r="I9" i="2"/>
  <c r="J18" i="2"/>
  <c r="E16" i="2"/>
  <c r="E18" i="2"/>
  <c r="F45" i="2" l="1"/>
  <c r="AQ9" i="2"/>
  <c r="AP8" i="2"/>
  <c r="AS8" i="2" l="1"/>
  <c r="BA8" i="2" s="1"/>
  <c r="AN9" i="2"/>
  <c r="AP9" i="2" s="1"/>
  <c r="AS9" i="2"/>
  <c r="AQ10" i="2"/>
  <c r="BE8" i="2" l="1"/>
  <c r="AX8" i="2"/>
  <c r="AY8" i="2"/>
  <c r="BB8" i="2"/>
  <c r="BD8" i="2"/>
  <c r="AZ8" i="2"/>
  <c r="BC8" i="2"/>
  <c r="AN10" i="2"/>
  <c r="AN11" i="2" s="1"/>
  <c r="AS10" i="2"/>
  <c r="AQ11" i="2"/>
  <c r="I35" i="5"/>
  <c r="I36" i="5"/>
  <c r="I34" i="5"/>
  <c r="AP10" i="2" l="1"/>
  <c r="H18" i="2"/>
  <c r="I18" i="2"/>
  <c r="AN12" i="2"/>
  <c r="AP11" i="2"/>
  <c r="AQ12" i="2"/>
  <c r="AS11" i="2"/>
  <c r="F15" i="2"/>
  <c r="I90" i="2" s="1"/>
  <c r="F13" i="2"/>
  <c r="I88" i="2" s="1"/>
  <c r="F17" i="2"/>
  <c r="F14" i="2"/>
  <c r="I89" i="2" s="1"/>
  <c r="D713" i="3"/>
  <c r="E713" i="3"/>
  <c r="F713" i="3"/>
  <c r="G713" i="3"/>
  <c r="H713" i="3"/>
  <c r="I713" i="3"/>
  <c r="J713" i="3"/>
  <c r="K713" i="3"/>
  <c r="L713" i="3"/>
  <c r="M713" i="3"/>
  <c r="N713" i="3"/>
  <c r="O713" i="3"/>
  <c r="P713" i="3"/>
  <c r="Q713" i="3"/>
  <c r="R713" i="3"/>
  <c r="S713" i="3"/>
  <c r="T713" i="3"/>
  <c r="U713" i="3"/>
  <c r="V713" i="3"/>
  <c r="W713" i="3"/>
  <c r="X713" i="3"/>
  <c r="Y713" i="3"/>
  <c r="Z713" i="3"/>
  <c r="AA713" i="3"/>
  <c r="AB713" i="3"/>
  <c r="AC713" i="3"/>
  <c r="AD713" i="3"/>
  <c r="AE713" i="3"/>
  <c r="AF713" i="3"/>
  <c r="AG713" i="3"/>
  <c r="AH713" i="3"/>
  <c r="AI713" i="3"/>
  <c r="AJ713" i="3"/>
  <c r="AK713" i="3"/>
  <c r="AL713" i="3"/>
  <c r="AM713" i="3"/>
  <c r="AN713" i="3"/>
  <c r="AO713" i="3"/>
  <c r="AP713" i="3"/>
  <c r="AQ713" i="3"/>
  <c r="AR713" i="3"/>
  <c r="AS713" i="3"/>
  <c r="AT713" i="3"/>
  <c r="AU713" i="3"/>
  <c r="AV713" i="3"/>
  <c r="AW713" i="3"/>
  <c r="AX713" i="3"/>
  <c r="AY713" i="3"/>
  <c r="AZ713" i="3"/>
  <c r="BA713" i="3"/>
  <c r="BB713" i="3"/>
  <c r="BC713" i="3"/>
  <c r="C713" i="3"/>
  <c r="X4" i="2" l="1"/>
  <c r="I47" i="2"/>
  <c r="AB4" i="2"/>
  <c r="T4" i="2"/>
  <c r="AF4" i="2"/>
  <c r="I46" i="2"/>
  <c r="W4" i="2"/>
  <c r="AA4" i="2"/>
  <c r="S4" i="2"/>
  <c r="AE4" i="2"/>
  <c r="I48" i="2"/>
  <c r="G19" i="2"/>
  <c r="AN13" i="2"/>
  <c r="AP12" i="2"/>
  <c r="AQ13" i="2"/>
  <c r="AS12" i="2"/>
  <c r="G23" i="2"/>
  <c r="F19" i="2" l="1"/>
  <c r="D20" i="2" s="1"/>
  <c r="I87" i="2" s="1"/>
  <c r="G18" i="2"/>
  <c r="AN14" i="2"/>
  <c r="AP13" i="2"/>
  <c r="AS13" i="2"/>
  <c r="AQ14" i="2"/>
  <c r="I45" i="2" l="1"/>
  <c r="F18" i="2"/>
  <c r="I92" i="2" s="1"/>
  <c r="F20" i="2"/>
  <c r="I93" i="2" s="1"/>
  <c r="AN15" i="2"/>
  <c r="AP14" i="2"/>
  <c r="AQ15" i="2"/>
  <c r="AS14" i="2"/>
  <c r="J16" i="2"/>
  <c r="I50" i="2" l="1"/>
  <c r="I51" i="2"/>
  <c r="AN16" i="2"/>
  <c r="AP15" i="2"/>
  <c r="AQ16" i="2"/>
  <c r="AS15" i="2"/>
  <c r="AM1" i="3"/>
  <c r="AL1" i="3"/>
  <c r="AH1" i="3"/>
  <c r="AG1" i="3"/>
  <c r="AC1" i="3"/>
  <c r="AB1" i="3"/>
  <c r="U1" i="3"/>
  <c r="T1" i="3"/>
  <c r="Q1" i="3"/>
  <c r="P1" i="3"/>
  <c r="M1" i="3"/>
  <c r="L1" i="3"/>
  <c r="I1" i="3"/>
  <c r="H1" i="3"/>
  <c r="AN17" i="2" l="1"/>
  <c r="AP16" i="2"/>
  <c r="AQ17" i="2"/>
  <c r="AS16" i="2"/>
  <c r="F22" i="2"/>
  <c r="J23" i="2"/>
  <c r="F26" i="2" l="1"/>
  <c r="I95" i="2"/>
  <c r="F30" i="2"/>
  <c r="I53" i="2"/>
  <c r="AG4" i="2"/>
  <c r="U4" i="2"/>
  <c r="Y4" i="2"/>
  <c r="AC4" i="2"/>
  <c r="F23" i="2"/>
  <c r="I96" i="2" s="1"/>
  <c r="AN18" i="2"/>
  <c r="AP17" i="2"/>
  <c r="AQ18" i="2"/>
  <c r="AS17" i="2"/>
  <c r="J24" i="2"/>
  <c r="I16" i="2"/>
  <c r="H16" i="2"/>
  <c r="I54" i="2" l="1"/>
  <c r="AC5" i="2"/>
  <c r="AG5" i="2"/>
  <c r="U5" i="2"/>
  <c r="Y5" i="2"/>
  <c r="AN19" i="2"/>
  <c r="AP18" i="2"/>
  <c r="AS18" i="2"/>
  <c r="AQ19" i="2"/>
  <c r="J25" i="2"/>
  <c r="X8" i="2"/>
  <c r="AF8" i="2"/>
  <c r="AB8" i="2"/>
  <c r="T8" i="2"/>
  <c r="G16" i="2"/>
  <c r="G24" i="2"/>
  <c r="G25" i="2" s="1"/>
  <c r="I23" i="2"/>
  <c r="H23" i="2"/>
  <c r="AF107" i="2" l="1"/>
  <c r="AF105" i="2"/>
  <c r="AF103" i="2"/>
  <c r="AF101" i="2"/>
  <c r="AF99" i="2"/>
  <c r="AF97" i="2"/>
  <c r="AF95" i="2"/>
  <c r="AF93" i="2"/>
  <c r="AF91" i="2"/>
  <c r="AF89" i="2"/>
  <c r="AF87" i="2"/>
  <c r="AF85" i="2"/>
  <c r="AF83" i="2"/>
  <c r="AF81" i="2"/>
  <c r="AF79" i="2"/>
  <c r="AF77" i="2"/>
  <c r="AF75" i="2"/>
  <c r="AF73" i="2"/>
  <c r="AF71" i="2"/>
  <c r="AF69" i="2"/>
  <c r="AF67" i="2"/>
  <c r="AF65" i="2"/>
  <c r="AF63" i="2"/>
  <c r="AF61" i="2"/>
  <c r="AF59" i="2"/>
  <c r="AF57" i="2"/>
  <c r="AF55" i="2"/>
  <c r="AF53" i="2"/>
  <c r="AF51" i="2"/>
  <c r="AF49" i="2"/>
  <c r="AF47" i="2"/>
  <c r="AF45" i="2"/>
  <c r="AF43" i="2"/>
  <c r="AF41" i="2"/>
  <c r="AF39" i="2"/>
  <c r="AF37" i="2"/>
  <c r="AF35" i="2"/>
  <c r="AF33" i="2"/>
  <c r="AF31" i="2"/>
  <c r="AF29" i="2"/>
  <c r="AF27" i="2"/>
  <c r="AF25" i="2"/>
  <c r="AF23" i="2"/>
  <c r="AF21" i="2"/>
  <c r="AF19" i="2"/>
  <c r="AF17" i="2"/>
  <c r="AF15" i="2"/>
  <c r="AF13" i="2"/>
  <c r="AF11" i="2"/>
  <c r="AF9" i="2"/>
  <c r="AF104" i="2"/>
  <c r="AF100" i="2"/>
  <c r="AF96" i="2"/>
  <c r="AF92" i="2"/>
  <c r="AF88" i="2"/>
  <c r="AF84" i="2"/>
  <c r="AF80" i="2"/>
  <c r="AF76" i="2"/>
  <c r="AF72" i="2"/>
  <c r="AF68" i="2"/>
  <c r="AF64" i="2"/>
  <c r="AF60" i="2"/>
  <c r="AF56" i="2"/>
  <c r="AF52" i="2"/>
  <c r="AF48" i="2"/>
  <c r="AF44" i="2"/>
  <c r="AF40" i="2"/>
  <c r="AF36" i="2"/>
  <c r="AF32" i="2"/>
  <c r="AF28" i="2"/>
  <c r="AF24" i="2"/>
  <c r="AF20" i="2"/>
  <c r="AF16" i="2"/>
  <c r="AF12" i="2"/>
  <c r="AF106" i="2"/>
  <c r="AF102" i="2"/>
  <c r="AF98" i="2"/>
  <c r="AF94" i="2"/>
  <c r="AF90" i="2"/>
  <c r="AF86" i="2"/>
  <c r="AF82" i="2"/>
  <c r="AF78" i="2"/>
  <c r="AF74" i="2"/>
  <c r="AF70" i="2"/>
  <c r="AF66" i="2"/>
  <c r="AF62" i="2"/>
  <c r="AF58" i="2"/>
  <c r="AF54" i="2"/>
  <c r="AF50" i="2"/>
  <c r="AF46" i="2"/>
  <c r="AF42" i="2"/>
  <c r="AF38" i="2"/>
  <c r="AF34" i="2"/>
  <c r="AF30" i="2"/>
  <c r="AF26" i="2"/>
  <c r="AF22" i="2"/>
  <c r="AF18" i="2"/>
  <c r="AF14" i="2"/>
  <c r="AF10" i="2"/>
  <c r="AF108" i="2"/>
  <c r="AB108" i="2"/>
  <c r="AB106" i="2"/>
  <c r="AB104" i="2"/>
  <c r="AB102" i="2"/>
  <c r="AB100" i="2"/>
  <c r="AB98" i="2"/>
  <c r="AB96" i="2"/>
  <c r="AB94" i="2"/>
  <c r="AB92" i="2"/>
  <c r="AB90" i="2"/>
  <c r="AB88" i="2"/>
  <c r="AB86" i="2"/>
  <c r="AB84" i="2"/>
  <c r="AB82" i="2"/>
  <c r="AB80" i="2"/>
  <c r="AB78" i="2"/>
  <c r="AB76" i="2"/>
  <c r="AB74" i="2"/>
  <c r="AB72" i="2"/>
  <c r="AB70" i="2"/>
  <c r="AB68" i="2"/>
  <c r="AB66" i="2"/>
  <c r="AB64" i="2"/>
  <c r="AB62" i="2"/>
  <c r="AB60" i="2"/>
  <c r="AB58" i="2"/>
  <c r="AB56" i="2"/>
  <c r="AB54" i="2"/>
  <c r="AB52" i="2"/>
  <c r="AB50" i="2"/>
  <c r="AB48" i="2"/>
  <c r="AB46" i="2"/>
  <c r="AB44" i="2"/>
  <c r="AB42" i="2"/>
  <c r="AB40" i="2"/>
  <c r="AB9" i="2"/>
  <c r="AB105" i="2"/>
  <c r="AB101" i="2"/>
  <c r="AB97" i="2"/>
  <c r="AB93" i="2"/>
  <c r="AB89" i="2"/>
  <c r="AB85" i="2"/>
  <c r="AB81" i="2"/>
  <c r="AB77" i="2"/>
  <c r="AB73" i="2"/>
  <c r="AB69" i="2"/>
  <c r="AB65" i="2"/>
  <c r="AB61" i="2"/>
  <c r="AB57" i="2"/>
  <c r="AB53" i="2"/>
  <c r="AB49" i="2"/>
  <c r="AB45" i="2"/>
  <c r="AB41" i="2"/>
  <c r="AB38" i="2"/>
  <c r="AB36" i="2"/>
  <c r="AB34" i="2"/>
  <c r="AB32" i="2"/>
  <c r="AB30" i="2"/>
  <c r="AB28" i="2"/>
  <c r="AB26" i="2"/>
  <c r="AB24" i="2"/>
  <c r="AB22" i="2"/>
  <c r="AB20" i="2"/>
  <c r="AB18" i="2"/>
  <c r="AB16" i="2"/>
  <c r="AB14" i="2"/>
  <c r="AB12" i="2"/>
  <c r="AB10" i="2"/>
  <c r="AB107" i="2"/>
  <c r="AB103" i="2"/>
  <c r="AB99" i="2"/>
  <c r="AB95" i="2"/>
  <c r="AB91" i="2"/>
  <c r="AB87" i="2"/>
  <c r="AB83" i="2"/>
  <c r="AB79" i="2"/>
  <c r="AB75" i="2"/>
  <c r="AB71" i="2"/>
  <c r="AB67" i="2"/>
  <c r="AB63" i="2"/>
  <c r="AB59" i="2"/>
  <c r="AB55" i="2"/>
  <c r="AB51" i="2"/>
  <c r="AB47" i="2"/>
  <c r="AB43" i="2"/>
  <c r="AB39" i="2"/>
  <c r="AB37" i="2"/>
  <c r="AB35" i="2"/>
  <c r="AB33" i="2"/>
  <c r="AB31" i="2"/>
  <c r="AB29" i="2"/>
  <c r="AB27" i="2"/>
  <c r="AB25" i="2"/>
  <c r="AB23" i="2"/>
  <c r="AB21" i="2"/>
  <c r="AB19" i="2"/>
  <c r="AB17" i="2"/>
  <c r="AB15" i="2"/>
  <c r="AB13" i="2"/>
  <c r="AB11" i="2"/>
  <c r="X10" i="2"/>
  <c r="X12" i="2"/>
  <c r="X14" i="2"/>
  <c r="X16" i="2"/>
  <c r="X18" i="2"/>
  <c r="X20" i="2"/>
  <c r="X22" i="2"/>
  <c r="X24" i="2"/>
  <c r="X26" i="2"/>
  <c r="X28" i="2"/>
  <c r="X30" i="2"/>
  <c r="X32" i="2"/>
  <c r="X34" i="2"/>
  <c r="X36" i="2"/>
  <c r="X38" i="2"/>
  <c r="X40" i="2"/>
  <c r="X42" i="2"/>
  <c r="X44" i="2"/>
  <c r="X46" i="2"/>
  <c r="X48" i="2"/>
  <c r="X50" i="2"/>
  <c r="X52" i="2"/>
  <c r="X54" i="2"/>
  <c r="X56" i="2"/>
  <c r="X58" i="2"/>
  <c r="X60" i="2"/>
  <c r="X62" i="2"/>
  <c r="X64" i="2"/>
  <c r="X108" i="2"/>
  <c r="X11" i="2"/>
  <c r="X13" i="2"/>
  <c r="X15" i="2"/>
  <c r="X17" i="2"/>
  <c r="X19" i="2"/>
  <c r="X21" i="2"/>
  <c r="X23" i="2"/>
  <c r="X25" i="2"/>
  <c r="X27" i="2"/>
  <c r="X29" i="2"/>
  <c r="X31" i="2"/>
  <c r="X33" i="2"/>
  <c r="X35" i="2"/>
  <c r="X37" i="2"/>
  <c r="X39" i="2"/>
  <c r="X41" i="2"/>
  <c r="X43" i="2"/>
  <c r="X45" i="2"/>
  <c r="X47" i="2"/>
  <c r="X49" i="2"/>
  <c r="X51" i="2"/>
  <c r="X53" i="2"/>
  <c r="X55" i="2"/>
  <c r="X57" i="2"/>
  <c r="X59" i="2"/>
  <c r="X61" i="2"/>
  <c r="X63" i="2"/>
  <c r="X65" i="2"/>
  <c r="X67" i="2"/>
  <c r="X69" i="2"/>
  <c r="X71" i="2"/>
  <c r="X73" i="2"/>
  <c r="X75" i="2"/>
  <c r="X77" i="2"/>
  <c r="X79" i="2"/>
  <c r="X81" i="2"/>
  <c r="X83" i="2"/>
  <c r="X85" i="2"/>
  <c r="X87" i="2"/>
  <c r="X89" i="2"/>
  <c r="X91" i="2"/>
  <c r="X93" i="2"/>
  <c r="X95" i="2"/>
  <c r="X97" i="2"/>
  <c r="X99" i="2"/>
  <c r="X101" i="2"/>
  <c r="X103" i="2"/>
  <c r="X105" i="2"/>
  <c r="X107" i="2"/>
  <c r="X66" i="2"/>
  <c r="X70" i="2"/>
  <c r="X74" i="2"/>
  <c r="X78" i="2"/>
  <c r="X82" i="2"/>
  <c r="X86" i="2"/>
  <c r="X90" i="2"/>
  <c r="X94" i="2"/>
  <c r="X98" i="2"/>
  <c r="X102" i="2"/>
  <c r="X106" i="2"/>
  <c r="X68" i="2"/>
  <c r="X72" i="2"/>
  <c r="X76" i="2"/>
  <c r="X80" i="2"/>
  <c r="X84" i="2"/>
  <c r="X88" i="2"/>
  <c r="X92" i="2"/>
  <c r="X96" i="2"/>
  <c r="X100" i="2"/>
  <c r="X104" i="2"/>
  <c r="X9" i="2"/>
  <c r="AN20" i="2"/>
  <c r="AP19" i="2"/>
  <c r="AQ20" i="2"/>
  <c r="AS19" i="2"/>
  <c r="T9" i="2"/>
  <c r="W8" i="2"/>
  <c r="AE8" i="2"/>
  <c r="AA8" i="2"/>
  <c r="S8" i="2"/>
  <c r="S9" i="2" s="1"/>
  <c r="S10" i="2" s="1"/>
  <c r="S11" i="2" s="1"/>
  <c r="S12" i="2" s="1"/>
  <c r="S13" i="2" s="1"/>
  <c r="S14" i="2" s="1"/>
  <c r="S15" i="2" s="1"/>
  <c r="F16" i="2"/>
  <c r="I91" i="2" s="1"/>
  <c r="I24" i="2"/>
  <c r="I25" i="2" s="1"/>
  <c r="H24" i="2"/>
  <c r="H25" i="2" s="1"/>
  <c r="AA10" i="2" l="1"/>
  <c r="AA14" i="2"/>
  <c r="AA18" i="2"/>
  <c r="AA22" i="2"/>
  <c r="AA26" i="2"/>
  <c r="AA30" i="2"/>
  <c r="AA34" i="2"/>
  <c r="AA38" i="2"/>
  <c r="AA42" i="2"/>
  <c r="AA46" i="2"/>
  <c r="AA50" i="2"/>
  <c r="AA54" i="2"/>
  <c r="AA58" i="2"/>
  <c r="AA62" i="2"/>
  <c r="AA66" i="2"/>
  <c r="AA70" i="2"/>
  <c r="AA74" i="2"/>
  <c r="AA78" i="2"/>
  <c r="AA82" i="2"/>
  <c r="AA86" i="2"/>
  <c r="AA90" i="2"/>
  <c r="AA94" i="2"/>
  <c r="AA98" i="2"/>
  <c r="AA102" i="2"/>
  <c r="AA106" i="2"/>
  <c r="AA9" i="2"/>
  <c r="AA13" i="2"/>
  <c r="AA17" i="2"/>
  <c r="AA21" i="2"/>
  <c r="AA25" i="2"/>
  <c r="AA29" i="2"/>
  <c r="AA33" i="2"/>
  <c r="AA37" i="2"/>
  <c r="AA41" i="2"/>
  <c r="AA45" i="2"/>
  <c r="AA49" i="2"/>
  <c r="AA53" i="2"/>
  <c r="AA57" i="2"/>
  <c r="AA61" i="2"/>
  <c r="AA65" i="2"/>
  <c r="AA69" i="2"/>
  <c r="AA73" i="2"/>
  <c r="AA77" i="2"/>
  <c r="AA81" i="2"/>
  <c r="AA85" i="2"/>
  <c r="AA89" i="2"/>
  <c r="AA93" i="2"/>
  <c r="AA97" i="2"/>
  <c r="AA101" i="2"/>
  <c r="AA105" i="2"/>
  <c r="AA12" i="2"/>
  <c r="AA23" i="2"/>
  <c r="AA28" i="2"/>
  <c r="AA39" i="2"/>
  <c r="AA44" i="2"/>
  <c r="AA55" i="2"/>
  <c r="AA60" i="2"/>
  <c r="AA71" i="2"/>
  <c r="AA76" i="2"/>
  <c r="AA87" i="2"/>
  <c r="AA92" i="2"/>
  <c r="AA103" i="2"/>
  <c r="AA15" i="2"/>
  <c r="AA20" i="2"/>
  <c r="AA31" i="2"/>
  <c r="AA36" i="2"/>
  <c r="AA47" i="2"/>
  <c r="AA52" i="2"/>
  <c r="AA63" i="2"/>
  <c r="AA68" i="2"/>
  <c r="AA79" i="2"/>
  <c r="AA84" i="2"/>
  <c r="AA11" i="2"/>
  <c r="AA32" i="2"/>
  <c r="AA43" i="2"/>
  <c r="AA64" i="2"/>
  <c r="AA75" i="2"/>
  <c r="AA95" i="2"/>
  <c r="AA108" i="2"/>
  <c r="AA24" i="2"/>
  <c r="AA67" i="2"/>
  <c r="AA88" i="2"/>
  <c r="AA19" i="2"/>
  <c r="AA40" i="2"/>
  <c r="AA51" i="2"/>
  <c r="AA72" i="2"/>
  <c r="AA83" i="2"/>
  <c r="AA100" i="2"/>
  <c r="AA107" i="2"/>
  <c r="AA35" i="2"/>
  <c r="AA56" i="2"/>
  <c r="AA96" i="2"/>
  <c r="AA16" i="2"/>
  <c r="AA48" i="2"/>
  <c r="AA99" i="2"/>
  <c r="AA104" i="2"/>
  <c r="AA27" i="2"/>
  <c r="AA91" i="2"/>
  <c r="AA80" i="2"/>
  <c r="AA59" i="2"/>
  <c r="AE13" i="2"/>
  <c r="AE21" i="2"/>
  <c r="AE29" i="2"/>
  <c r="AE37" i="2"/>
  <c r="AE45" i="2"/>
  <c r="AE53" i="2"/>
  <c r="AE61" i="2"/>
  <c r="AE69" i="2"/>
  <c r="AE77" i="2"/>
  <c r="AE85" i="2"/>
  <c r="AE93" i="2"/>
  <c r="AE101" i="2"/>
  <c r="AE11" i="2"/>
  <c r="AE19" i="2"/>
  <c r="AE27" i="2"/>
  <c r="AE35" i="2"/>
  <c r="AE43" i="2"/>
  <c r="AE51" i="2"/>
  <c r="AE59" i="2"/>
  <c r="AE67" i="2"/>
  <c r="AE75" i="2"/>
  <c r="AE83" i="2"/>
  <c r="AE91" i="2"/>
  <c r="AE99" i="2"/>
  <c r="AE107" i="2"/>
  <c r="AE12" i="2"/>
  <c r="AE23" i="2"/>
  <c r="AE33" i="2"/>
  <c r="AE44" i="2"/>
  <c r="AE55" i="2"/>
  <c r="AE65" i="2"/>
  <c r="AE76" i="2"/>
  <c r="AE87" i="2"/>
  <c r="AE97" i="2"/>
  <c r="AE9" i="2"/>
  <c r="AE16" i="2"/>
  <c r="AE26" i="2"/>
  <c r="AE38" i="2"/>
  <c r="AE48" i="2"/>
  <c r="AE58" i="2"/>
  <c r="AE70" i="2"/>
  <c r="AE80" i="2"/>
  <c r="AE90" i="2"/>
  <c r="AE102" i="2"/>
  <c r="AE20" i="2"/>
  <c r="AE34" i="2"/>
  <c r="AE49" i="2"/>
  <c r="AE63" i="2"/>
  <c r="AE78" i="2"/>
  <c r="AE92" i="2"/>
  <c r="AE105" i="2"/>
  <c r="AE22" i="2"/>
  <c r="AE36" i="2"/>
  <c r="AE50" i="2"/>
  <c r="AE64" i="2"/>
  <c r="AE79" i="2"/>
  <c r="AE94" i="2"/>
  <c r="AE106" i="2"/>
  <c r="AE108" i="2"/>
  <c r="AE39" i="2"/>
  <c r="AE66" i="2"/>
  <c r="AE95" i="2"/>
  <c r="AE17" i="2"/>
  <c r="AE31" i="2"/>
  <c r="AE46" i="2"/>
  <c r="AE60" i="2"/>
  <c r="AE73" i="2"/>
  <c r="AE88" i="2"/>
  <c r="AE103" i="2"/>
  <c r="AE18" i="2"/>
  <c r="AE32" i="2"/>
  <c r="AE47" i="2"/>
  <c r="AE62" i="2"/>
  <c r="AE74" i="2"/>
  <c r="AE89" i="2"/>
  <c r="AE104" i="2"/>
  <c r="AE24" i="2"/>
  <c r="AE52" i="2"/>
  <c r="AE81" i="2"/>
  <c r="AE30" i="2"/>
  <c r="AE71" i="2"/>
  <c r="AE40" i="2"/>
  <c r="AE72" i="2"/>
  <c r="AE41" i="2"/>
  <c r="AE42" i="2"/>
  <c r="AE54" i="2"/>
  <c r="AE15" i="2"/>
  <c r="AE25" i="2"/>
  <c r="AE57" i="2"/>
  <c r="AE98" i="2"/>
  <c r="AE28" i="2"/>
  <c r="AE68" i="2"/>
  <c r="AE100" i="2"/>
  <c r="AE82" i="2"/>
  <c r="AE10" i="2"/>
  <c r="AE84" i="2"/>
  <c r="AE14" i="2"/>
  <c r="AE86" i="2"/>
  <c r="AE56" i="2"/>
  <c r="AE96" i="2"/>
  <c r="W9" i="2"/>
  <c r="W13" i="2"/>
  <c r="W17" i="2"/>
  <c r="W21" i="2"/>
  <c r="W25" i="2"/>
  <c r="W29" i="2"/>
  <c r="W33" i="2"/>
  <c r="W37" i="2"/>
  <c r="W41" i="2"/>
  <c r="W45" i="2"/>
  <c r="W49" i="2"/>
  <c r="W53" i="2"/>
  <c r="W57" i="2"/>
  <c r="W61" i="2"/>
  <c r="W65" i="2"/>
  <c r="W69" i="2"/>
  <c r="W73" i="2"/>
  <c r="W77" i="2"/>
  <c r="W81" i="2"/>
  <c r="W85" i="2"/>
  <c r="W89" i="2"/>
  <c r="W93" i="2"/>
  <c r="W97" i="2"/>
  <c r="W101" i="2"/>
  <c r="W105" i="2"/>
  <c r="W11" i="2"/>
  <c r="W12" i="2"/>
  <c r="W16" i="2"/>
  <c r="W20" i="2"/>
  <c r="W24" i="2"/>
  <c r="W28" i="2"/>
  <c r="W32" i="2"/>
  <c r="W36" i="2"/>
  <c r="W40" i="2"/>
  <c r="W44" i="2"/>
  <c r="W48" i="2"/>
  <c r="W52" i="2"/>
  <c r="W56" i="2"/>
  <c r="W60" i="2"/>
  <c r="W64" i="2"/>
  <c r="W68" i="2"/>
  <c r="W72" i="2"/>
  <c r="W76" i="2"/>
  <c r="W80" i="2"/>
  <c r="W84" i="2"/>
  <c r="W88" i="2"/>
  <c r="W92" i="2"/>
  <c r="W96" i="2"/>
  <c r="W100" i="2"/>
  <c r="W104" i="2"/>
  <c r="W14" i="2"/>
  <c r="W22" i="2"/>
  <c r="W30" i="2"/>
  <c r="W38" i="2"/>
  <c r="W46" i="2"/>
  <c r="W58" i="2"/>
  <c r="W63" i="2"/>
  <c r="W74" i="2"/>
  <c r="W79" i="2"/>
  <c r="W90" i="2"/>
  <c r="W95" i="2"/>
  <c r="W106" i="2"/>
  <c r="W18" i="2"/>
  <c r="W26" i="2"/>
  <c r="W34" i="2"/>
  <c r="W42" i="2"/>
  <c r="W50" i="2"/>
  <c r="W55" i="2"/>
  <c r="W66" i="2"/>
  <c r="W71" i="2"/>
  <c r="W82" i="2"/>
  <c r="W87" i="2"/>
  <c r="W98" i="2"/>
  <c r="W103" i="2"/>
  <c r="W27" i="2"/>
  <c r="W43" i="2"/>
  <c r="W67" i="2"/>
  <c r="W78" i="2"/>
  <c r="W99" i="2"/>
  <c r="W108" i="2"/>
  <c r="W15" i="2"/>
  <c r="W59" i="2"/>
  <c r="W102" i="2"/>
  <c r="W23" i="2"/>
  <c r="W39" i="2"/>
  <c r="W54" i="2"/>
  <c r="W75" i="2"/>
  <c r="W86" i="2"/>
  <c r="W107" i="2"/>
  <c r="W10" i="2"/>
  <c r="W31" i="2"/>
  <c r="W47" i="2"/>
  <c r="W70" i="2"/>
  <c r="W91" i="2"/>
  <c r="W35" i="2"/>
  <c r="W83" i="2"/>
  <c r="W51" i="2"/>
  <c r="W62" i="2"/>
  <c r="W19" i="2"/>
  <c r="W94" i="2"/>
  <c r="I49" i="2"/>
  <c r="AN21" i="2"/>
  <c r="AP20" i="2"/>
  <c r="AQ21" i="2"/>
  <c r="AS20" i="2"/>
  <c r="S16" i="2"/>
  <c r="T10" i="2"/>
  <c r="AC6" i="2"/>
  <c r="AC8" i="2" s="1"/>
  <c r="AV8" i="2" s="1"/>
  <c r="Y6" i="2"/>
  <c r="AG6" i="2"/>
  <c r="AG8" i="2" s="1"/>
  <c r="AW8" i="2" s="1"/>
  <c r="F24" i="2"/>
  <c r="Y16" i="2" l="1"/>
  <c r="AU16" i="2" s="1"/>
  <c r="Y27" i="2"/>
  <c r="Y41" i="2"/>
  <c r="Y48" i="2"/>
  <c r="Y71" i="2"/>
  <c r="Y11" i="2"/>
  <c r="AU11" i="2" s="1"/>
  <c r="Y18" i="2"/>
  <c r="AU18" i="2" s="1"/>
  <c r="Y9" i="2"/>
  <c r="AU9" i="2" s="1"/>
  <c r="Y30" i="2"/>
  <c r="Y46" i="2"/>
  <c r="Y29" i="2"/>
  <c r="Y54" i="2"/>
  <c r="Y51" i="2"/>
  <c r="AC22" i="2"/>
  <c r="AC89" i="2"/>
  <c r="Y36" i="2"/>
  <c r="Z36" i="2" s="1"/>
  <c r="AJ36" i="2" s="1"/>
  <c r="Y13" i="2"/>
  <c r="AU13" i="2" s="1"/>
  <c r="AC53" i="2"/>
  <c r="AD53" i="2" s="1"/>
  <c r="AK53" i="2" s="1"/>
  <c r="Y33" i="2"/>
  <c r="Y43" i="2"/>
  <c r="Y24" i="2"/>
  <c r="Y61" i="2"/>
  <c r="Y32" i="2"/>
  <c r="Z32" i="2" s="1"/>
  <c r="AJ32" i="2" s="1"/>
  <c r="Y65" i="2"/>
  <c r="Z65" i="2" s="1"/>
  <c r="AJ65" i="2" s="1"/>
  <c r="AC86" i="2"/>
  <c r="AG37" i="2"/>
  <c r="AC36" i="2"/>
  <c r="Y63" i="2"/>
  <c r="Y55" i="2"/>
  <c r="Y81" i="2"/>
  <c r="Y56" i="2"/>
  <c r="Y68" i="2"/>
  <c r="Z68" i="2" s="1"/>
  <c r="AJ68" i="2" s="1"/>
  <c r="AG84" i="2"/>
  <c r="Y21" i="2"/>
  <c r="Y34" i="2"/>
  <c r="Y15" i="2"/>
  <c r="AU15" i="2" s="1"/>
  <c r="Y107" i="2"/>
  <c r="Z107" i="2" s="1"/>
  <c r="AJ107" i="2" s="1"/>
  <c r="Y14" i="2"/>
  <c r="AU14" i="2" s="1"/>
  <c r="AC92" i="2"/>
  <c r="AD92" i="2" s="1"/>
  <c r="AK92" i="2" s="1"/>
  <c r="AC76" i="2"/>
  <c r="AD76" i="2" s="1"/>
  <c r="AK76" i="2" s="1"/>
  <c r="AC26" i="2"/>
  <c r="Y47" i="2"/>
  <c r="Y88" i="2"/>
  <c r="AC87" i="2"/>
  <c r="Y10" i="2"/>
  <c r="AU10" i="2" s="1"/>
  <c r="AC17" i="2"/>
  <c r="AV17" i="2" s="1"/>
  <c r="AC50" i="2"/>
  <c r="AC68" i="2"/>
  <c r="AD68" i="2" s="1"/>
  <c r="AK68" i="2" s="1"/>
  <c r="Y72" i="2"/>
  <c r="Z72" i="2" s="1"/>
  <c r="AJ72" i="2" s="1"/>
  <c r="Y79" i="2"/>
  <c r="AC15" i="2"/>
  <c r="AV15" i="2" s="1"/>
  <c r="Y73" i="2"/>
  <c r="Y104" i="2"/>
  <c r="Z104" i="2" s="1"/>
  <c r="AJ104" i="2" s="1"/>
  <c r="AC9" i="2"/>
  <c r="AV9" i="2" s="1"/>
  <c r="AC60" i="2"/>
  <c r="AD60" i="2" s="1"/>
  <c r="AK60" i="2" s="1"/>
  <c r="AC46" i="2"/>
  <c r="AD46" i="2" s="1"/>
  <c r="AK46" i="2" s="1"/>
  <c r="AC90" i="2"/>
  <c r="AD90" i="2" s="1"/>
  <c r="AK90" i="2" s="1"/>
  <c r="AG11" i="2"/>
  <c r="AW11" i="2" s="1"/>
  <c r="Y67" i="2"/>
  <c r="Y76" i="2"/>
  <c r="AC28" i="2"/>
  <c r="AC10" i="2"/>
  <c r="AV10" i="2" s="1"/>
  <c r="AC18" i="2"/>
  <c r="AV18" i="2" s="1"/>
  <c r="AC73" i="2"/>
  <c r="AD73" i="2" s="1"/>
  <c r="AK73" i="2" s="1"/>
  <c r="AC47" i="2"/>
  <c r="AD47" i="2" s="1"/>
  <c r="AK47" i="2" s="1"/>
  <c r="AC102" i="2"/>
  <c r="Y105" i="2"/>
  <c r="Y96" i="2"/>
  <c r="Z96" i="2" s="1"/>
  <c r="AJ96" i="2" s="1"/>
  <c r="Y98" i="2"/>
  <c r="AC16" i="2"/>
  <c r="AV16" i="2" s="1"/>
  <c r="AC41" i="2"/>
  <c r="AD41" i="2" s="1"/>
  <c r="AK41" i="2" s="1"/>
  <c r="AC31" i="2"/>
  <c r="AD31" i="2" s="1"/>
  <c r="AK31" i="2" s="1"/>
  <c r="AC48" i="2"/>
  <c r="AC80" i="2"/>
  <c r="AD80" i="2" s="1"/>
  <c r="AK80" i="2" s="1"/>
  <c r="AC104" i="2"/>
  <c r="AC64" i="2"/>
  <c r="AD64" i="2" s="1"/>
  <c r="AK64" i="2" s="1"/>
  <c r="Y69" i="2"/>
  <c r="Y106" i="2"/>
  <c r="Z106" i="2" s="1"/>
  <c r="AJ106" i="2" s="1"/>
  <c r="Y108" i="2"/>
  <c r="Y97" i="2"/>
  <c r="Z97" i="2" s="1"/>
  <c r="AJ97" i="2" s="1"/>
  <c r="AC14" i="2"/>
  <c r="AV14" i="2" s="1"/>
  <c r="AC65" i="2"/>
  <c r="AD65" i="2" s="1"/>
  <c r="AK65" i="2" s="1"/>
  <c r="AC96" i="2"/>
  <c r="AC85" i="2"/>
  <c r="AC77" i="2"/>
  <c r="Y38" i="2"/>
  <c r="Y62" i="2"/>
  <c r="Y64" i="2"/>
  <c r="Z64" i="2" s="1"/>
  <c r="AJ64" i="2" s="1"/>
  <c r="Y50" i="2"/>
  <c r="Y80" i="2"/>
  <c r="Y85" i="2"/>
  <c r="Y77" i="2"/>
  <c r="AC37" i="2"/>
  <c r="AC13" i="2"/>
  <c r="AV13" i="2" s="1"/>
  <c r="AC62" i="2"/>
  <c r="AC75" i="2"/>
  <c r="AD75" i="2" s="1"/>
  <c r="AK75" i="2" s="1"/>
  <c r="AC88" i="2"/>
  <c r="AC42" i="2"/>
  <c r="AD42" i="2" s="1"/>
  <c r="AK42" i="2" s="1"/>
  <c r="AC33" i="2"/>
  <c r="AC82" i="2"/>
  <c r="Y12" i="2"/>
  <c r="AU12" i="2" s="1"/>
  <c r="Y59" i="2"/>
  <c r="AC23" i="2"/>
  <c r="AC39" i="2"/>
  <c r="AD39" i="2" s="1"/>
  <c r="AK39" i="2" s="1"/>
  <c r="AC67" i="2"/>
  <c r="AC52" i="2"/>
  <c r="AC56" i="2"/>
  <c r="AC43" i="2"/>
  <c r="AC51" i="2"/>
  <c r="AC91" i="2"/>
  <c r="AC93" i="2"/>
  <c r="Y100" i="2"/>
  <c r="Z100" i="2" s="1"/>
  <c r="AJ100" i="2" s="1"/>
  <c r="AG97" i="2"/>
  <c r="AH97" i="2" s="1"/>
  <c r="AL97" i="2" s="1"/>
  <c r="AG101" i="2"/>
  <c r="AH101" i="2" s="1"/>
  <c r="AL101" i="2" s="1"/>
  <c r="Y74" i="2"/>
  <c r="Z74" i="2" s="1"/>
  <c r="AJ74" i="2" s="1"/>
  <c r="AC35" i="2"/>
  <c r="AD35" i="2" s="1"/>
  <c r="AK35" i="2" s="1"/>
  <c r="AG89" i="2"/>
  <c r="AG34" i="2"/>
  <c r="AH34" i="2" s="1"/>
  <c r="AL34" i="2" s="1"/>
  <c r="AC69" i="2"/>
  <c r="AD69" i="2" s="1"/>
  <c r="AK69" i="2" s="1"/>
  <c r="AG85" i="2"/>
  <c r="AH85" i="2" s="1"/>
  <c r="AL85" i="2" s="1"/>
  <c r="AG31" i="2"/>
  <c r="AH31" i="2" s="1"/>
  <c r="AL31" i="2" s="1"/>
  <c r="Z71" i="2"/>
  <c r="AJ71" i="2" s="1"/>
  <c r="AG16" i="2"/>
  <c r="AW16" i="2" s="1"/>
  <c r="AG65" i="2"/>
  <c r="AH65" i="2" s="1"/>
  <c r="AL65" i="2" s="1"/>
  <c r="AG61" i="2"/>
  <c r="AH61" i="2" s="1"/>
  <c r="AL61" i="2" s="1"/>
  <c r="AC97" i="2"/>
  <c r="AD97" i="2" s="1"/>
  <c r="AK97" i="2" s="1"/>
  <c r="AG57" i="2"/>
  <c r="AG103" i="2"/>
  <c r="AH103" i="2" s="1"/>
  <c r="AL103" i="2" s="1"/>
  <c r="AG38" i="2"/>
  <c r="AH38" i="2" s="1"/>
  <c r="AL38" i="2" s="1"/>
  <c r="AG106" i="2"/>
  <c r="AG18" i="2"/>
  <c r="AW18" i="2" s="1"/>
  <c r="AG81" i="2"/>
  <c r="AH81" i="2" s="1"/>
  <c r="AL81" i="2" s="1"/>
  <c r="Y22" i="2"/>
  <c r="Z22" i="2" s="1"/>
  <c r="AJ22" i="2" s="1"/>
  <c r="AG74" i="2"/>
  <c r="AH74" i="2" s="1"/>
  <c r="AL74" i="2" s="1"/>
  <c r="AG39" i="2"/>
  <c r="Y28" i="2"/>
  <c r="Z28" i="2" s="1"/>
  <c r="AJ28" i="2" s="1"/>
  <c r="AC11" i="2"/>
  <c r="AV11" i="2" s="1"/>
  <c r="AG69" i="2"/>
  <c r="AH69" i="2" s="1"/>
  <c r="AL69" i="2" s="1"/>
  <c r="AG10" i="2"/>
  <c r="AW10" i="2" s="1"/>
  <c r="Z43" i="2"/>
  <c r="AJ43" i="2" s="1"/>
  <c r="Z79" i="2"/>
  <c r="AJ79" i="2" s="1"/>
  <c r="AG19" i="2"/>
  <c r="AW19" i="2" s="1"/>
  <c r="AC12" i="2"/>
  <c r="AV12" i="2" s="1"/>
  <c r="AG33" i="2"/>
  <c r="AH33" i="2" s="1"/>
  <c r="AL33" i="2" s="1"/>
  <c r="AD26" i="2"/>
  <c r="AK26" i="2" s="1"/>
  <c r="Y53" i="2"/>
  <c r="Z53" i="2" s="1"/>
  <c r="AJ53" i="2" s="1"/>
  <c r="AC45" i="2"/>
  <c r="AD45" i="2" s="1"/>
  <c r="AK45" i="2" s="1"/>
  <c r="AG28" i="2"/>
  <c r="AH28" i="2" s="1"/>
  <c r="AL28" i="2" s="1"/>
  <c r="AC105" i="2"/>
  <c r="AD105" i="2" s="1"/>
  <c r="AK105" i="2" s="1"/>
  <c r="AG80" i="2"/>
  <c r="AH80" i="2" s="1"/>
  <c r="AL80" i="2" s="1"/>
  <c r="AG102" i="2"/>
  <c r="AG43" i="2"/>
  <c r="AH43" i="2" s="1"/>
  <c r="AL43" i="2" s="1"/>
  <c r="AC40" i="2"/>
  <c r="AD40" i="2" s="1"/>
  <c r="AK40" i="2" s="1"/>
  <c r="AG68" i="2"/>
  <c r="AH68" i="2" s="1"/>
  <c r="AL68" i="2" s="1"/>
  <c r="AG52" i="2"/>
  <c r="AH52" i="2" s="1"/>
  <c r="AL52" i="2" s="1"/>
  <c r="Z51" i="2"/>
  <c r="AJ51" i="2" s="1"/>
  <c r="Z73" i="2"/>
  <c r="AJ73" i="2" s="1"/>
  <c r="AG9" i="2"/>
  <c r="AW9" i="2" s="1"/>
  <c r="Y42" i="2"/>
  <c r="AC101" i="2"/>
  <c r="AD101" i="2" s="1"/>
  <c r="AK101" i="2" s="1"/>
  <c r="AC44" i="2"/>
  <c r="AD44" i="2" s="1"/>
  <c r="AK44" i="2" s="1"/>
  <c r="AG67" i="2"/>
  <c r="AH67" i="2" s="1"/>
  <c r="AL67" i="2" s="1"/>
  <c r="AD22" i="2"/>
  <c r="AK22" i="2" s="1"/>
  <c r="AD36" i="2"/>
  <c r="AK36" i="2" s="1"/>
  <c r="AD89" i="2"/>
  <c r="AK89" i="2" s="1"/>
  <c r="AG50" i="2"/>
  <c r="AH50" i="2" s="1"/>
  <c r="AL50" i="2" s="1"/>
  <c r="AC95" i="2"/>
  <c r="AD95" i="2" s="1"/>
  <c r="AK95" i="2" s="1"/>
  <c r="AC19" i="2"/>
  <c r="AV19" i="2" s="1"/>
  <c r="AG56" i="2"/>
  <c r="AH56" i="2" s="1"/>
  <c r="AL56" i="2" s="1"/>
  <c r="Y75" i="2"/>
  <c r="Z75" i="2" s="1"/>
  <c r="AJ75" i="2" s="1"/>
  <c r="AC100" i="2"/>
  <c r="AG40" i="2"/>
  <c r="AH40" i="2" s="1"/>
  <c r="AL40" i="2" s="1"/>
  <c r="AC106" i="2"/>
  <c r="AD106" i="2" s="1"/>
  <c r="AK106" i="2" s="1"/>
  <c r="AG107" i="2"/>
  <c r="AH107" i="2" s="1"/>
  <c r="AL107" i="2" s="1"/>
  <c r="AG75" i="2"/>
  <c r="AC54" i="2"/>
  <c r="AD54" i="2" s="1"/>
  <c r="AK54" i="2" s="1"/>
  <c r="AG105" i="2"/>
  <c r="AH105" i="2" s="1"/>
  <c r="AL105" i="2" s="1"/>
  <c r="AG46" i="2"/>
  <c r="AH46" i="2" s="1"/>
  <c r="AL46" i="2" s="1"/>
  <c r="Z27" i="2"/>
  <c r="AJ27" i="2" s="1"/>
  <c r="AG73" i="2"/>
  <c r="AH73" i="2" s="1"/>
  <c r="AL73" i="2" s="1"/>
  <c r="AG13" i="2"/>
  <c r="AW13" i="2" s="1"/>
  <c r="Y44" i="2"/>
  <c r="Z44" i="2" s="1"/>
  <c r="AJ44" i="2" s="1"/>
  <c r="AC24" i="2"/>
  <c r="AG72" i="2"/>
  <c r="AH72" i="2" s="1"/>
  <c r="AL72" i="2" s="1"/>
  <c r="Z41" i="2"/>
  <c r="AJ41" i="2" s="1"/>
  <c r="Z63" i="2"/>
  <c r="AJ63" i="2" s="1"/>
  <c r="Z67" i="2"/>
  <c r="AJ67" i="2" s="1"/>
  <c r="Z76" i="2"/>
  <c r="AJ76" i="2" s="1"/>
  <c r="Y92" i="2"/>
  <c r="Z92" i="2" s="1"/>
  <c r="AJ92" i="2" s="1"/>
  <c r="AC71" i="2"/>
  <c r="AD71" i="2" s="1"/>
  <c r="AK71" i="2" s="1"/>
  <c r="AC20" i="2"/>
  <c r="AV20" i="2" s="1"/>
  <c r="AG54" i="2"/>
  <c r="AH54" i="2" s="1"/>
  <c r="AL54" i="2" s="1"/>
  <c r="AD28" i="2"/>
  <c r="AK28" i="2" s="1"/>
  <c r="AD102" i="2"/>
  <c r="AK102" i="2" s="1"/>
  <c r="Y91" i="2"/>
  <c r="Z91" i="2" s="1"/>
  <c r="AJ91" i="2" s="1"/>
  <c r="AG49" i="2"/>
  <c r="AH49" i="2" s="1"/>
  <c r="AL49" i="2" s="1"/>
  <c r="Y60" i="2"/>
  <c r="Z60" i="2" s="1"/>
  <c r="AJ60" i="2" s="1"/>
  <c r="AC63" i="2"/>
  <c r="AD63" i="2" s="1"/>
  <c r="AK63" i="2" s="1"/>
  <c r="AG60" i="2"/>
  <c r="AH60" i="2" s="1"/>
  <c r="AL60" i="2" s="1"/>
  <c r="AC94" i="2"/>
  <c r="AD94" i="2" s="1"/>
  <c r="AK94" i="2" s="1"/>
  <c r="AG76" i="2"/>
  <c r="AH76" i="2" s="1"/>
  <c r="AL76" i="2" s="1"/>
  <c r="AG32" i="2"/>
  <c r="AH32" i="2" s="1"/>
  <c r="AL32" i="2" s="1"/>
  <c r="AG90" i="2"/>
  <c r="AH90" i="2" s="1"/>
  <c r="AL90" i="2" s="1"/>
  <c r="AG45" i="2"/>
  <c r="AH45" i="2" s="1"/>
  <c r="AL45" i="2" s="1"/>
  <c r="AH102" i="2"/>
  <c r="AL102" i="2" s="1"/>
  <c r="AG41" i="2"/>
  <c r="AH41" i="2" s="1"/>
  <c r="AL41" i="2" s="1"/>
  <c r="Y93" i="2"/>
  <c r="Z93" i="2" s="1"/>
  <c r="AJ93" i="2" s="1"/>
  <c r="Y17" i="2"/>
  <c r="AU17" i="2" s="1"/>
  <c r="AC21" i="2"/>
  <c r="AD21" i="2" s="1"/>
  <c r="AK21" i="2" s="1"/>
  <c r="AG71" i="2"/>
  <c r="AH71" i="2" s="1"/>
  <c r="AL71" i="2" s="1"/>
  <c r="Z18" i="2"/>
  <c r="Z30" i="2"/>
  <c r="AJ30" i="2" s="1"/>
  <c r="Z46" i="2"/>
  <c r="AJ46" i="2" s="1"/>
  <c r="Z29" i="2"/>
  <c r="AJ29" i="2" s="1"/>
  <c r="Z54" i="2"/>
  <c r="AJ54" i="2" s="1"/>
  <c r="Z55" i="2"/>
  <c r="AJ55" i="2" s="1"/>
  <c r="Z81" i="2"/>
  <c r="AJ81" i="2" s="1"/>
  <c r="Z105" i="2"/>
  <c r="AJ105" i="2" s="1"/>
  <c r="Z98" i="2"/>
  <c r="AJ98" i="2" s="1"/>
  <c r="Y83" i="2"/>
  <c r="Z83" i="2" s="1"/>
  <c r="AJ83" i="2" s="1"/>
  <c r="Y35" i="2"/>
  <c r="Z35" i="2" s="1"/>
  <c r="AJ35" i="2" s="1"/>
  <c r="AC79" i="2"/>
  <c r="AD79" i="2" s="1"/>
  <c r="AK79" i="2" s="1"/>
  <c r="AG96" i="2"/>
  <c r="AH96" i="2" s="1"/>
  <c r="AL96" i="2" s="1"/>
  <c r="AG20" i="2"/>
  <c r="AH20" i="2" s="1"/>
  <c r="AL20" i="2" s="1"/>
  <c r="BA20" i="2" s="1"/>
  <c r="AD48" i="2"/>
  <c r="AK48" i="2" s="1"/>
  <c r="AD82" i="2"/>
  <c r="AK82" i="2" s="1"/>
  <c r="AD104" i="2"/>
  <c r="AK104" i="2" s="1"/>
  <c r="Y99" i="2"/>
  <c r="Z99" i="2" s="1"/>
  <c r="AJ99" i="2" s="1"/>
  <c r="Y25" i="2"/>
  <c r="Z25" i="2" s="1"/>
  <c r="AJ25" i="2" s="1"/>
  <c r="AG95" i="2"/>
  <c r="AH95" i="2" s="1"/>
  <c r="AL95" i="2" s="1"/>
  <c r="AG42" i="2"/>
  <c r="AH42" i="2" s="1"/>
  <c r="AL42" i="2" s="1"/>
  <c r="Y90" i="2"/>
  <c r="Z90" i="2" s="1"/>
  <c r="AJ90" i="2" s="1"/>
  <c r="AC66" i="2"/>
  <c r="AD66" i="2" s="1"/>
  <c r="AK66" i="2" s="1"/>
  <c r="AG93" i="2"/>
  <c r="AH93" i="2" s="1"/>
  <c r="AL93" i="2" s="1"/>
  <c r="AG23" i="2"/>
  <c r="AH23" i="2" s="1"/>
  <c r="AL23" i="2" s="1"/>
  <c r="AC32" i="2"/>
  <c r="AD32" i="2" s="1"/>
  <c r="AK32" i="2" s="1"/>
  <c r="AG83" i="2"/>
  <c r="AH83" i="2" s="1"/>
  <c r="AL83" i="2" s="1"/>
  <c r="AC108" i="2"/>
  <c r="AD108" i="2" s="1"/>
  <c r="AG53" i="2"/>
  <c r="AH53" i="2" s="1"/>
  <c r="AL53" i="2" s="1"/>
  <c r="AG77" i="2"/>
  <c r="AH77" i="2" s="1"/>
  <c r="AL77" i="2" s="1"/>
  <c r="AG47" i="2"/>
  <c r="AH39" i="2"/>
  <c r="AL39" i="2" s="1"/>
  <c r="AH106" i="2"/>
  <c r="AL106" i="2" s="1"/>
  <c r="Z48" i="2"/>
  <c r="AJ48" i="2" s="1"/>
  <c r="Z61" i="2"/>
  <c r="AJ61" i="2" s="1"/>
  <c r="Y66" i="2"/>
  <c r="Z66" i="2" s="1"/>
  <c r="AJ66" i="2" s="1"/>
  <c r="Y45" i="2"/>
  <c r="Z45" i="2" s="1"/>
  <c r="AJ45" i="2" s="1"/>
  <c r="AC81" i="2"/>
  <c r="AG108" i="2"/>
  <c r="AH108" i="2" s="1"/>
  <c r="AG30" i="2"/>
  <c r="AH30" i="2" s="1"/>
  <c r="AL30" i="2" s="1"/>
  <c r="AD33" i="2"/>
  <c r="AK33" i="2" s="1"/>
  <c r="AD86" i="2"/>
  <c r="AK86" i="2" s="1"/>
  <c r="AD96" i="2"/>
  <c r="AK96" i="2" s="1"/>
  <c r="AD85" i="2"/>
  <c r="AK85" i="2" s="1"/>
  <c r="AD77" i="2"/>
  <c r="AK77" i="2" s="1"/>
  <c r="AC78" i="2"/>
  <c r="AD78" i="2" s="1"/>
  <c r="AK78" i="2" s="1"/>
  <c r="AG104" i="2"/>
  <c r="AH104" i="2" s="1"/>
  <c r="AL104" i="2" s="1"/>
  <c r="AG14" i="2"/>
  <c r="AW14" i="2" s="1"/>
  <c r="Y87" i="2"/>
  <c r="Z87" i="2" s="1"/>
  <c r="AJ87" i="2" s="1"/>
  <c r="AC83" i="2"/>
  <c r="AD83" i="2" s="1"/>
  <c r="AK83" i="2" s="1"/>
  <c r="AG100" i="2"/>
  <c r="AH100" i="2" s="1"/>
  <c r="AL100" i="2" s="1"/>
  <c r="Y101" i="2"/>
  <c r="Z101" i="2" s="1"/>
  <c r="AJ101" i="2" s="1"/>
  <c r="AG36" i="2"/>
  <c r="AH36" i="2" s="1"/>
  <c r="AL36" i="2" s="1"/>
  <c r="Y52" i="2"/>
  <c r="Z52" i="2" s="1"/>
  <c r="AJ52" i="2" s="1"/>
  <c r="AC55" i="2"/>
  <c r="AD55" i="2" s="1"/>
  <c r="AK55" i="2" s="1"/>
  <c r="AG91" i="2"/>
  <c r="AH91" i="2" s="1"/>
  <c r="AL91" i="2" s="1"/>
  <c r="AG15" i="2"/>
  <c r="AW15" i="2" s="1"/>
  <c r="AG86" i="2"/>
  <c r="AH86" i="2" s="1"/>
  <c r="AL86" i="2" s="1"/>
  <c r="AG48" i="2"/>
  <c r="AH48" i="2" s="1"/>
  <c r="AL48" i="2" s="1"/>
  <c r="AH37" i="2"/>
  <c r="AL37" i="2" s="1"/>
  <c r="AH75" i="2"/>
  <c r="AL75" i="2" s="1"/>
  <c r="AG22" i="2"/>
  <c r="AH22" i="2" s="1"/>
  <c r="AL22" i="2" s="1"/>
  <c r="AG79" i="2"/>
  <c r="AH79" i="2" s="1"/>
  <c r="AL79" i="2" s="1"/>
  <c r="AG55" i="2"/>
  <c r="AH55" i="2" s="1"/>
  <c r="AL55" i="2" s="1"/>
  <c r="Z33" i="2"/>
  <c r="AJ33" i="2" s="1"/>
  <c r="Z56" i="2"/>
  <c r="AJ56" i="2" s="1"/>
  <c r="Z69" i="2"/>
  <c r="AJ69" i="2" s="1"/>
  <c r="Z108" i="2"/>
  <c r="Y95" i="2"/>
  <c r="Z95" i="2" s="1"/>
  <c r="AJ95" i="2" s="1"/>
  <c r="Y49" i="2"/>
  <c r="Z49" i="2" s="1"/>
  <c r="AJ49" i="2" s="1"/>
  <c r="AC84" i="2"/>
  <c r="AD84" i="2" s="1"/>
  <c r="AK84" i="2" s="1"/>
  <c r="AC25" i="2"/>
  <c r="AD25" i="2" s="1"/>
  <c r="AK25" i="2" s="1"/>
  <c r="AG51" i="2"/>
  <c r="AH51" i="2" s="1"/>
  <c r="AL51" i="2" s="1"/>
  <c r="Y70" i="2"/>
  <c r="Z70" i="2" s="1"/>
  <c r="AJ70" i="2" s="1"/>
  <c r="Y26" i="2"/>
  <c r="Z26" i="2" s="1"/>
  <c r="AJ26" i="2" s="1"/>
  <c r="AC30" i="2"/>
  <c r="AD30" i="2" s="1"/>
  <c r="AK30" i="2" s="1"/>
  <c r="AG88" i="2"/>
  <c r="AH88" i="2" s="1"/>
  <c r="AL88" i="2" s="1"/>
  <c r="AG24" i="2"/>
  <c r="AH24" i="2" s="1"/>
  <c r="AL24" i="2" s="1"/>
  <c r="Z21" i="2"/>
  <c r="AJ21" i="2" s="1"/>
  <c r="Z34" i="2"/>
  <c r="AJ34" i="2" s="1"/>
  <c r="Z38" i="2"/>
  <c r="AJ38" i="2" s="1"/>
  <c r="Z62" i="2"/>
  <c r="AJ62" i="2" s="1"/>
  <c r="Z50" i="2"/>
  <c r="AJ50" i="2" s="1"/>
  <c r="Z80" i="2"/>
  <c r="AJ80" i="2" s="1"/>
  <c r="Z85" i="2"/>
  <c r="AJ85" i="2" s="1"/>
  <c r="Z77" i="2"/>
  <c r="AJ77" i="2" s="1"/>
  <c r="AG44" i="2"/>
  <c r="AH44" i="2" s="1"/>
  <c r="AL44" i="2" s="1"/>
  <c r="Y103" i="2"/>
  <c r="Z103" i="2" s="1"/>
  <c r="AJ103" i="2" s="1"/>
  <c r="Y19" i="2"/>
  <c r="AU19" i="2" s="1"/>
  <c r="AC34" i="2"/>
  <c r="AD34" i="2" s="1"/>
  <c r="AK34" i="2" s="1"/>
  <c r="AG66" i="2"/>
  <c r="AH66" i="2" s="1"/>
  <c r="AL66" i="2" s="1"/>
  <c r="AD37" i="2"/>
  <c r="AK37" i="2" s="1"/>
  <c r="AD62" i="2"/>
  <c r="AK62" i="2" s="1"/>
  <c r="AD50" i="2"/>
  <c r="AK50" i="2" s="1"/>
  <c r="AD87" i="2"/>
  <c r="AK87" i="2" s="1"/>
  <c r="AD88" i="2"/>
  <c r="AK88" i="2" s="1"/>
  <c r="AD81" i="2"/>
  <c r="AK81" i="2" s="1"/>
  <c r="Y102" i="2"/>
  <c r="Z102" i="2" s="1"/>
  <c r="AJ102" i="2" s="1"/>
  <c r="AC29" i="2"/>
  <c r="AD29" i="2" s="1"/>
  <c r="AK29" i="2" s="1"/>
  <c r="AG62" i="2"/>
  <c r="AH62" i="2" s="1"/>
  <c r="AL62" i="2" s="1"/>
  <c r="AG26" i="2"/>
  <c r="AH26" i="2" s="1"/>
  <c r="AL26" i="2" s="1"/>
  <c r="Y58" i="2"/>
  <c r="Z58" i="2" s="1"/>
  <c r="AJ58" i="2" s="1"/>
  <c r="AC74" i="2"/>
  <c r="AD74" i="2" s="1"/>
  <c r="AK74" i="2" s="1"/>
  <c r="AG58" i="2"/>
  <c r="AH58" i="2" s="1"/>
  <c r="AL58" i="2" s="1"/>
  <c r="Y89" i="2"/>
  <c r="Z89" i="2" s="1"/>
  <c r="AJ89" i="2" s="1"/>
  <c r="Y20" i="2"/>
  <c r="Z20" i="2" s="1"/>
  <c r="AC59" i="2"/>
  <c r="AD59" i="2" s="1"/>
  <c r="AK59" i="2" s="1"/>
  <c r="AG59" i="2"/>
  <c r="AH59" i="2" s="1"/>
  <c r="AL59" i="2" s="1"/>
  <c r="Y84" i="2"/>
  <c r="Z84" i="2" s="1"/>
  <c r="AJ84" i="2" s="1"/>
  <c r="Y31" i="2"/>
  <c r="Z31" i="2" s="1"/>
  <c r="AJ31" i="2" s="1"/>
  <c r="AG82" i="2"/>
  <c r="AH82" i="2" s="1"/>
  <c r="AL82" i="2" s="1"/>
  <c r="AG29" i="2"/>
  <c r="AH29" i="2" s="1"/>
  <c r="AL29" i="2" s="1"/>
  <c r="Y37" i="2"/>
  <c r="Z37" i="2" s="1"/>
  <c r="AJ37" i="2" s="1"/>
  <c r="AC98" i="2"/>
  <c r="AD98" i="2" s="1"/>
  <c r="AK98" i="2" s="1"/>
  <c r="AG78" i="2"/>
  <c r="AH78" i="2" s="1"/>
  <c r="AL78" i="2" s="1"/>
  <c r="AG12" i="2"/>
  <c r="AW12" i="2" s="1"/>
  <c r="AH57" i="2"/>
  <c r="AL57" i="2" s="1"/>
  <c r="Y8" i="2"/>
  <c r="AU8" i="2" s="1"/>
  <c r="BG8" i="2" s="1"/>
  <c r="Z24" i="2"/>
  <c r="AJ24" i="2" s="1"/>
  <c r="AG64" i="2"/>
  <c r="AH64" i="2" s="1"/>
  <c r="AL64" i="2" s="1"/>
  <c r="AC38" i="2"/>
  <c r="AD38" i="2" s="1"/>
  <c r="AK38" i="2" s="1"/>
  <c r="AG70" i="2"/>
  <c r="AH70" i="2" s="1"/>
  <c r="AL70" i="2" s="1"/>
  <c r="AG21" i="2"/>
  <c r="AH21" i="2" s="1"/>
  <c r="AL21" i="2" s="1"/>
  <c r="Z42" i="2"/>
  <c r="AJ42" i="2" s="1"/>
  <c r="Z47" i="2"/>
  <c r="AJ47" i="2" s="1"/>
  <c r="Z59" i="2"/>
  <c r="AJ59" i="2" s="1"/>
  <c r="Z88" i="2"/>
  <c r="AJ88" i="2" s="1"/>
  <c r="AG27" i="2"/>
  <c r="AH27" i="2" s="1"/>
  <c r="AL27" i="2" s="1"/>
  <c r="Y57" i="2"/>
  <c r="Z57" i="2" s="1"/>
  <c r="AJ57" i="2" s="1"/>
  <c r="AC107" i="2"/>
  <c r="AD107" i="2" s="1"/>
  <c r="AK107" i="2" s="1"/>
  <c r="AC49" i="2"/>
  <c r="AD49" i="2" s="1"/>
  <c r="AK49" i="2" s="1"/>
  <c r="AG99" i="2"/>
  <c r="AH99" i="2" s="1"/>
  <c r="AL99" i="2" s="1"/>
  <c r="AD23" i="2"/>
  <c r="AK23" i="2" s="1"/>
  <c r="AD24" i="2"/>
  <c r="AK24" i="2" s="1"/>
  <c r="AD67" i="2"/>
  <c r="AK67" i="2" s="1"/>
  <c r="AD52" i="2"/>
  <c r="AK52" i="2" s="1"/>
  <c r="AD56" i="2"/>
  <c r="AK56" i="2" s="1"/>
  <c r="AD43" i="2"/>
  <c r="AK43" i="2" s="1"/>
  <c r="AD51" i="2"/>
  <c r="AK51" i="2" s="1"/>
  <c r="AD91" i="2"/>
  <c r="AK91" i="2" s="1"/>
  <c r="AD93" i="2"/>
  <c r="AK93" i="2" s="1"/>
  <c r="AD100" i="2"/>
  <c r="AK100" i="2" s="1"/>
  <c r="Y78" i="2"/>
  <c r="Z78" i="2" s="1"/>
  <c r="AJ78" i="2" s="1"/>
  <c r="AC103" i="2"/>
  <c r="AD103" i="2" s="1"/>
  <c r="AK103" i="2" s="1"/>
  <c r="AC58" i="2"/>
  <c r="AD58" i="2" s="1"/>
  <c r="AK58" i="2" s="1"/>
  <c r="AG98" i="2"/>
  <c r="AH98" i="2" s="1"/>
  <c r="AL98" i="2" s="1"/>
  <c r="Y82" i="2"/>
  <c r="Z82" i="2" s="1"/>
  <c r="AJ82" i="2" s="1"/>
  <c r="AC99" i="2"/>
  <c r="AD99" i="2" s="1"/>
  <c r="AK99" i="2" s="1"/>
  <c r="AC57" i="2"/>
  <c r="AD57" i="2" s="1"/>
  <c r="AK57" i="2" s="1"/>
  <c r="AG94" i="2"/>
  <c r="AH94" i="2" s="1"/>
  <c r="AL94" i="2" s="1"/>
  <c r="Y86" i="2"/>
  <c r="Z86" i="2" s="1"/>
  <c r="AJ86" i="2" s="1"/>
  <c r="Y39" i="2"/>
  <c r="Z39" i="2" s="1"/>
  <c r="AJ39" i="2" s="1"/>
  <c r="AC61" i="2"/>
  <c r="AD61" i="2" s="1"/>
  <c r="AK61" i="2" s="1"/>
  <c r="AG92" i="2"/>
  <c r="AH92" i="2" s="1"/>
  <c r="AL92" i="2" s="1"/>
  <c r="AG17" i="2"/>
  <c r="AW17" i="2" s="1"/>
  <c r="Y94" i="2"/>
  <c r="Z94" i="2" s="1"/>
  <c r="AJ94" i="2" s="1"/>
  <c r="Y23" i="2"/>
  <c r="Z23" i="2" s="1"/>
  <c r="AJ23" i="2" s="1"/>
  <c r="AC70" i="2"/>
  <c r="AD70" i="2" s="1"/>
  <c r="AK70" i="2" s="1"/>
  <c r="AG87" i="2"/>
  <c r="AH87" i="2" s="1"/>
  <c r="AL87" i="2" s="1"/>
  <c r="AG35" i="2"/>
  <c r="AH35" i="2" s="1"/>
  <c r="AL35" i="2" s="1"/>
  <c r="Y40" i="2"/>
  <c r="Z40" i="2" s="1"/>
  <c r="AJ40" i="2" s="1"/>
  <c r="AC72" i="2"/>
  <c r="AD72" i="2" s="1"/>
  <c r="AK72" i="2" s="1"/>
  <c r="AC27" i="2"/>
  <c r="AD27" i="2" s="1"/>
  <c r="AK27" i="2" s="1"/>
  <c r="AG63" i="2"/>
  <c r="AH63" i="2" s="1"/>
  <c r="AL63" i="2" s="1"/>
  <c r="AG25" i="2"/>
  <c r="AH25" i="2" s="1"/>
  <c r="AL25" i="2" s="1"/>
  <c r="AH47" i="2"/>
  <c r="AL47" i="2" s="1"/>
  <c r="AH84" i="2"/>
  <c r="AL84" i="2" s="1"/>
  <c r="AH89" i="2"/>
  <c r="AL89" i="2" s="1"/>
  <c r="BH8" i="2"/>
  <c r="AN22" i="2"/>
  <c r="AP21" i="2"/>
  <c r="AS21" i="2"/>
  <c r="AQ22" i="2"/>
  <c r="F25" i="2"/>
  <c r="I97" i="2" s="1"/>
  <c r="S17" i="2"/>
  <c r="BI8" i="2"/>
  <c r="T11" i="2"/>
  <c r="AD20" i="2" l="1"/>
  <c r="AK20" i="2" s="1"/>
  <c r="AZ20" i="2" s="1"/>
  <c r="AJ108" i="2"/>
  <c r="AL108" i="2"/>
  <c r="AK108" i="2"/>
  <c r="I55" i="2"/>
  <c r="AD18" i="2"/>
  <c r="AD10" i="2" s="1"/>
  <c r="AW20" i="2"/>
  <c r="AD19" i="2"/>
  <c r="AK19" i="2" s="1"/>
  <c r="AZ19" i="2" s="1"/>
  <c r="AJ20" i="2"/>
  <c r="AY20" i="2" s="1"/>
  <c r="BC20" i="2"/>
  <c r="AH19" i="2"/>
  <c r="AY21" i="2"/>
  <c r="BE21" i="2"/>
  <c r="AW21" i="2"/>
  <c r="BC21" i="2"/>
  <c r="AU21" i="2"/>
  <c r="AZ21" i="2"/>
  <c r="BD21" i="2"/>
  <c r="BA21" i="2"/>
  <c r="AV21" i="2"/>
  <c r="Z16" i="2"/>
  <c r="Z9" i="2"/>
  <c r="Z13" i="2"/>
  <c r="AJ18" i="2"/>
  <c r="AY18" i="2" s="1"/>
  <c r="Z17" i="2"/>
  <c r="Z15" i="2"/>
  <c r="Z14" i="2"/>
  <c r="Z10" i="2"/>
  <c r="Z12" i="2"/>
  <c r="Z11" i="2"/>
  <c r="BC18" i="2"/>
  <c r="AH18" i="2"/>
  <c r="Z19" i="2"/>
  <c r="BE20" i="2"/>
  <c r="AU20" i="2"/>
  <c r="BL85" i="2"/>
  <c r="BL41" i="2"/>
  <c r="BL48" i="2"/>
  <c r="BL102" i="2"/>
  <c r="BL44" i="2"/>
  <c r="BN30" i="2"/>
  <c r="BM99" i="2"/>
  <c r="BN71" i="2"/>
  <c r="BM41" i="2"/>
  <c r="AN23" i="2"/>
  <c r="AP22" i="2"/>
  <c r="AS22" i="2"/>
  <c r="AQ23" i="2"/>
  <c r="S18" i="2"/>
  <c r="BL97" i="2"/>
  <c r="T12" i="2"/>
  <c r="BD20" i="2" l="1"/>
  <c r="AD11" i="2"/>
  <c r="BD11" i="2" s="1"/>
  <c r="AD15" i="2"/>
  <c r="BD15" i="2" s="1"/>
  <c r="AD13" i="2"/>
  <c r="BD13" i="2" s="1"/>
  <c r="AD17" i="2"/>
  <c r="AK17" i="2" s="1"/>
  <c r="AZ17" i="2" s="1"/>
  <c r="AD16" i="2"/>
  <c r="BD16" i="2" s="1"/>
  <c r="AD14" i="2"/>
  <c r="AK14" i="2" s="1"/>
  <c r="AZ14" i="2" s="1"/>
  <c r="BD18" i="2"/>
  <c r="AD12" i="2"/>
  <c r="AK12" i="2" s="1"/>
  <c r="AZ12" i="2" s="1"/>
  <c r="AD9" i="2"/>
  <c r="BD9" i="2" s="1"/>
  <c r="AK18" i="2"/>
  <c r="AZ18" i="2" s="1"/>
  <c r="BH18" i="2" s="1"/>
  <c r="BD19" i="2"/>
  <c r="AH14" i="2"/>
  <c r="AH16" i="2"/>
  <c r="AH9" i="2"/>
  <c r="AH13" i="2"/>
  <c r="AH17" i="2"/>
  <c r="AH15" i="2"/>
  <c r="AL18" i="2"/>
  <c r="BA18" i="2" s="1"/>
  <c r="BI18" i="2" s="1"/>
  <c r="AH12" i="2"/>
  <c r="AH11" i="2"/>
  <c r="AH10" i="2"/>
  <c r="BE18" i="2"/>
  <c r="AJ14" i="2"/>
  <c r="AY14" i="2" s="1"/>
  <c r="BC14" i="2"/>
  <c r="AJ19" i="2"/>
  <c r="AY19" i="2" s="1"/>
  <c r="BC19" i="2"/>
  <c r="AJ15" i="2"/>
  <c r="AY15" i="2" s="1"/>
  <c r="BC15" i="2"/>
  <c r="AJ17" i="2"/>
  <c r="AY17" i="2" s="1"/>
  <c r="BC17" i="2"/>
  <c r="AL19" i="2"/>
  <c r="BA19" i="2" s="1"/>
  <c r="BE19" i="2"/>
  <c r="AZ22" i="2"/>
  <c r="AY22" i="2"/>
  <c r="BE22" i="2"/>
  <c r="AW22" i="2"/>
  <c r="BA22" i="2"/>
  <c r="BD22" i="2"/>
  <c r="AU22" i="2"/>
  <c r="BC22" i="2"/>
  <c r="AV22" i="2"/>
  <c r="AJ13" i="2"/>
  <c r="AY13" i="2" s="1"/>
  <c r="BC13" i="2"/>
  <c r="AJ11" i="2"/>
  <c r="AY11" i="2" s="1"/>
  <c r="BC11" i="2"/>
  <c r="AJ9" i="2"/>
  <c r="AY9" i="2" s="1"/>
  <c r="BC9" i="2"/>
  <c r="AK10" i="2"/>
  <c r="AZ10" i="2" s="1"/>
  <c r="BD10" i="2"/>
  <c r="AJ12" i="2"/>
  <c r="AY12" i="2" s="1"/>
  <c r="BC12" i="2"/>
  <c r="AJ16" i="2"/>
  <c r="AY16" i="2" s="1"/>
  <c r="BC16" i="2"/>
  <c r="AJ10" i="2"/>
  <c r="AY10" i="2" s="1"/>
  <c r="BC10" i="2"/>
  <c r="BL61" i="2"/>
  <c r="BN28" i="2"/>
  <c r="BL28" i="2"/>
  <c r="BM108" i="2"/>
  <c r="BM30" i="2"/>
  <c r="BN60" i="2"/>
  <c r="BN83" i="2"/>
  <c r="BM44" i="2"/>
  <c r="BL104" i="2"/>
  <c r="BL89" i="2"/>
  <c r="BL78" i="2"/>
  <c r="BM76" i="2"/>
  <c r="BN102" i="2"/>
  <c r="BM90" i="2"/>
  <c r="BL46" i="2"/>
  <c r="BN73" i="2"/>
  <c r="BN22" i="2"/>
  <c r="BN105" i="2"/>
  <c r="BN49" i="2"/>
  <c r="BN52" i="2"/>
  <c r="BL30" i="2"/>
  <c r="BN55" i="2"/>
  <c r="BL23" i="2"/>
  <c r="BN100" i="2"/>
  <c r="BN70" i="2"/>
  <c r="BL100" i="2"/>
  <c r="BN42" i="2"/>
  <c r="BM27" i="2"/>
  <c r="BN25" i="2"/>
  <c r="BM34" i="2"/>
  <c r="BL34" i="2"/>
  <c r="BM22" i="2"/>
  <c r="BM32" i="2"/>
  <c r="BL95" i="2"/>
  <c r="BL36" i="2"/>
  <c r="BL92" i="2"/>
  <c r="BL54" i="2"/>
  <c r="BL83" i="2"/>
  <c r="BL58" i="2"/>
  <c r="BM51" i="2"/>
  <c r="BL93" i="2"/>
  <c r="BL86" i="2"/>
  <c r="BL22" i="2"/>
  <c r="BM88" i="2"/>
  <c r="BM84" i="2"/>
  <c r="BM95" i="2"/>
  <c r="BM59" i="2"/>
  <c r="BM102" i="2"/>
  <c r="BM104" i="2"/>
  <c r="BM54" i="2"/>
  <c r="BN96" i="2"/>
  <c r="BM80" i="2"/>
  <c r="BM92" i="2"/>
  <c r="BM65" i="2"/>
  <c r="BM37" i="2"/>
  <c r="BL73" i="2"/>
  <c r="BL59" i="2"/>
  <c r="BL75" i="2"/>
  <c r="BL62" i="2"/>
  <c r="BL50" i="2"/>
  <c r="BL52" i="2"/>
  <c r="BL65" i="2"/>
  <c r="BL103" i="2"/>
  <c r="BL56" i="2"/>
  <c r="BM23" i="2"/>
  <c r="BL37" i="2"/>
  <c r="BM43" i="2"/>
  <c r="BN98" i="2"/>
  <c r="BM47" i="2"/>
  <c r="BN48" i="2"/>
  <c r="BM71" i="2"/>
  <c r="BN89" i="2"/>
  <c r="BN104" i="2"/>
  <c r="BN76" i="2"/>
  <c r="BN79" i="2"/>
  <c r="BN81" i="2"/>
  <c r="BN34" i="2"/>
  <c r="BN24" i="2"/>
  <c r="BN61" i="2"/>
  <c r="BN32" i="2"/>
  <c r="BN46" i="2"/>
  <c r="BN64" i="2"/>
  <c r="BN107" i="2"/>
  <c r="BN85" i="2"/>
  <c r="BM62" i="2"/>
  <c r="BL42" i="2"/>
  <c r="BN39" i="2"/>
  <c r="BM40" i="2"/>
  <c r="BN82" i="2"/>
  <c r="BN92" i="2"/>
  <c r="BL70" i="2"/>
  <c r="BL39" i="2"/>
  <c r="BL80" i="2"/>
  <c r="BM64" i="2"/>
  <c r="BM77" i="2"/>
  <c r="BN86" i="2"/>
  <c r="BN31" i="2"/>
  <c r="BM38" i="2"/>
  <c r="BN27" i="2"/>
  <c r="BN47" i="2"/>
  <c r="BN35" i="2"/>
  <c r="BN58" i="2"/>
  <c r="BL66" i="2"/>
  <c r="BL107" i="2"/>
  <c r="BM98" i="2"/>
  <c r="BM73" i="2"/>
  <c r="BM50" i="2"/>
  <c r="BM86" i="2"/>
  <c r="BM53" i="2"/>
  <c r="BL106" i="2"/>
  <c r="BL69" i="2"/>
  <c r="BM70" i="2"/>
  <c r="BL24" i="2"/>
  <c r="BN91" i="2"/>
  <c r="BM25" i="2"/>
  <c r="BL88" i="2"/>
  <c r="BL72" i="2"/>
  <c r="BM46" i="2"/>
  <c r="BM66" i="2"/>
  <c r="BM94" i="2"/>
  <c r="BM58" i="2"/>
  <c r="BM105" i="2"/>
  <c r="BN97" i="2"/>
  <c r="BL63" i="2"/>
  <c r="BL64" i="2"/>
  <c r="BM96" i="2"/>
  <c r="BN50" i="2"/>
  <c r="BN65" i="2"/>
  <c r="BM82" i="2"/>
  <c r="BM97" i="2"/>
  <c r="BM72" i="2"/>
  <c r="BM61" i="2"/>
  <c r="BM91" i="2"/>
  <c r="BM69" i="2"/>
  <c r="BM100" i="2"/>
  <c r="BN29" i="2"/>
  <c r="BN90" i="2"/>
  <c r="BM52" i="2"/>
  <c r="BI21" i="2"/>
  <c r="BN21" i="2"/>
  <c r="BN99" i="2"/>
  <c r="BM85" i="2"/>
  <c r="BN69" i="2"/>
  <c r="BM56" i="2"/>
  <c r="BM24" i="2"/>
  <c r="BM93" i="2"/>
  <c r="BN41" i="2"/>
  <c r="BM57" i="2"/>
  <c r="BL87" i="2"/>
  <c r="BL96" i="2"/>
  <c r="BL99" i="2"/>
  <c r="BL84" i="2"/>
  <c r="BL71" i="2"/>
  <c r="BN43" i="2"/>
  <c r="BN44" i="2"/>
  <c r="BN53" i="2"/>
  <c r="BL98" i="2"/>
  <c r="BN108" i="2"/>
  <c r="BL31" i="2"/>
  <c r="BM35" i="2"/>
  <c r="BN72" i="2"/>
  <c r="BN36" i="2"/>
  <c r="BN51" i="2"/>
  <c r="BM75" i="2"/>
  <c r="BN54" i="2"/>
  <c r="BN101" i="2"/>
  <c r="BN38" i="2"/>
  <c r="BL43" i="2"/>
  <c r="BL51" i="2"/>
  <c r="BL67" i="2"/>
  <c r="BL29" i="2"/>
  <c r="BL49" i="2"/>
  <c r="BG21" i="2"/>
  <c r="BL21" i="2"/>
  <c r="BG20" i="2"/>
  <c r="BM78" i="2"/>
  <c r="BM79" i="2"/>
  <c r="BN56" i="2"/>
  <c r="BN84" i="2"/>
  <c r="BN66" i="2"/>
  <c r="BM106" i="2"/>
  <c r="BN77" i="2"/>
  <c r="BL25" i="2"/>
  <c r="BL90" i="2"/>
  <c r="BL81" i="2"/>
  <c r="BL47" i="2"/>
  <c r="BL32" i="2"/>
  <c r="BL60" i="2"/>
  <c r="BM67" i="2"/>
  <c r="BN57" i="2"/>
  <c r="BM68" i="2"/>
  <c r="BM39" i="2"/>
  <c r="BN37" i="2"/>
  <c r="BN40" i="2"/>
  <c r="BN59" i="2"/>
  <c r="BM31" i="2"/>
  <c r="BM103" i="2"/>
  <c r="BN68" i="2"/>
  <c r="BL27" i="2"/>
  <c r="BL38" i="2"/>
  <c r="BL79" i="2"/>
  <c r="BL33" i="2"/>
  <c r="BL77" i="2"/>
  <c r="BL74" i="2"/>
  <c r="BL108" i="2"/>
  <c r="BM48" i="2"/>
  <c r="BM81" i="2"/>
  <c r="BM60" i="2"/>
  <c r="BN74" i="2"/>
  <c r="BN45" i="2"/>
  <c r="BN63" i="2"/>
  <c r="BM74" i="2"/>
  <c r="BN106" i="2"/>
  <c r="BN75" i="2"/>
  <c r="BN103" i="2"/>
  <c r="BM36" i="2"/>
  <c r="BM55" i="2"/>
  <c r="BM101" i="2"/>
  <c r="BM87" i="2"/>
  <c r="BN80" i="2"/>
  <c r="BN88" i="2"/>
  <c r="BM83" i="2"/>
  <c r="BN78" i="2"/>
  <c r="BM42" i="2"/>
  <c r="BN33" i="2"/>
  <c r="BM89" i="2"/>
  <c r="BH21" i="2"/>
  <c r="BM29" i="2"/>
  <c r="BM107" i="2"/>
  <c r="BN23" i="2"/>
  <c r="BL94" i="2"/>
  <c r="BL55" i="2"/>
  <c r="BL82" i="2"/>
  <c r="BL35" i="2"/>
  <c r="BL57" i="2"/>
  <c r="BL45" i="2"/>
  <c r="BL101" i="2"/>
  <c r="BL53" i="2"/>
  <c r="BL91" i="2"/>
  <c r="BN62" i="2"/>
  <c r="BN26" i="2"/>
  <c r="BM45" i="2"/>
  <c r="BM63" i="2"/>
  <c r="BN93" i="2"/>
  <c r="BM49" i="2"/>
  <c r="BM28" i="2"/>
  <c r="BN94" i="2"/>
  <c r="BN87" i="2"/>
  <c r="BM33" i="2"/>
  <c r="BN67" i="2"/>
  <c r="BM26" i="2"/>
  <c r="BN95" i="2"/>
  <c r="BL76" i="2"/>
  <c r="BL26" i="2"/>
  <c r="BL40" i="2"/>
  <c r="BL105" i="2"/>
  <c r="BL68" i="2"/>
  <c r="BI20" i="2"/>
  <c r="BG18" i="2"/>
  <c r="BM21" i="2"/>
  <c r="AN24" i="2"/>
  <c r="AP23" i="2"/>
  <c r="AQ24" i="2"/>
  <c r="AS23" i="2"/>
  <c r="S19" i="2"/>
  <c r="T13" i="2"/>
  <c r="AK15" i="2" l="1"/>
  <c r="AZ15" i="2" s="1"/>
  <c r="BH15" i="2" s="1"/>
  <c r="BL20" i="2"/>
  <c r="BD12" i="2"/>
  <c r="AK13" i="2"/>
  <c r="AZ13" i="2" s="1"/>
  <c r="AK11" i="2"/>
  <c r="AZ11" i="2" s="1"/>
  <c r="BH11" i="2" s="1"/>
  <c r="BD17" i="2"/>
  <c r="AK9" i="2"/>
  <c r="AZ9" i="2" s="1"/>
  <c r="BH9" i="2" s="1"/>
  <c r="BD14" i="2"/>
  <c r="AK16" i="2"/>
  <c r="AZ16" i="2" s="1"/>
  <c r="BH16" i="2" s="1"/>
  <c r="AL13" i="2"/>
  <c r="BA13" i="2" s="1"/>
  <c r="BI13" i="2" s="1"/>
  <c r="BE13" i="2"/>
  <c r="AL11" i="2"/>
  <c r="BA11" i="2" s="1"/>
  <c r="BI11" i="2" s="1"/>
  <c r="BE11" i="2"/>
  <c r="AL14" i="2"/>
  <c r="BA14" i="2" s="1"/>
  <c r="BE14" i="2"/>
  <c r="BN20" i="2"/>
  <c r="AL12" i="2"/>
  <c r="BA12" i="2" s="1"/>
  <c r="BI12" i="2" s="1"/>
  <c r="BE12" i="2"/>
  <c r="AL15" i="2"/>
  <c r="BA15" i="2" s="1"/>
  <c r="BI15" i="2" s="1"/>
  <c r="BE15" i="2"/>
  <c r="AL17" i="2"/>
  <c r="BA17" i="2" s="1"/>
  <c r="BI17" i="2" s="1"/>
  <c r="BE17" i="2"/>
  <c r="BA23" i="2"/>
  <c r="AY23" i="2"/>
  <c r="BE23" i="2"/>
  <c r="AW23" i="2"/>
  <c r="BD23" i="2"/>
  <c r="AV23" i="2"/>
  <c r="BC23" i="2"/>
  <c r="AU23" i="2"/>
  <c r="AZ23" i="2"/>
  <c r="AL9" i="2"/>
  <c r="BA9" i="2" s="1"/>
  <c r="BE9" i="2"/>
  <c r="AL10" i="2"/>
  <c r="BA10" i="2" s="1"/>
  <c r="BI10" i="2" s="1"/>
  <c r="BE10" i="2"/>
  <c r="AL16" i="2"/>
  <c r="BA16" i="2" s="1"/>
  <c r="BI16" i="2" s="1"/>
  <c r="BE16" i="2"/>
  <c r="BG15" i="2"/>
  <c r="BG12" i="2"/>
  <c r="BG16" i="2"/>
  <c r="BH19" i="2"/>
  <c r="BM19" i="2"/>
  <c r="BH20" i="2"/>
  <c r="BM20" i="2"/>
  <c r="BI19" i="2"/>
  <c r="BN19" i="2"/>
  <c r="BG19" i="2"/>
  <c r="BL19" i="2"/>
  <c r="BH17" i="2"/>
  <c r="BM18" i="2"/>
  <c r="BG17" i="2"/>
  <c r="BG11" i="2"/>
  <c r="BG9" i="2"/>
  <c r="BH10" i="2"/>
  <c r="BH12" i="2"/>
  <c r="BG22" i="2"/>
  <c r="BH22" i="2"/>
  <c r="AN25" i="2"/>
  <c r="AP24" i="2"/>
  <c r="BI22" i="2"/>
  <c r="AQ25" i="2"/>
  <c r="AS24" i="2"/>
  <c r="S20" i="2"/>
  <c r="T14" i="2"/>
  <c r="BM10" i="2" l="1"/>
  <c r="BM11" i="2"/>
  <c r="BM17" i="2"/>
  <c r="BM12" i="2"/>
  <c r="BM9" i="2"/>
  <c r="BM16" i="2"/>
  <c r="BN12" i="2"/>
  <c r="BN16" i="2"/>
  <c r="BN13" i="2"/>
  <c r="BD24" i="2"/>
  <c r="AV24" i="2"/>
  <c r="BC24" i="2"/>
  <c r="AU24" i="2"/>
  <c r="BA24" i="2"/>
  <c r="AY24" i="2"/>
  <c r="BE24" i="2"/>
  <c r="AW24" i="2"/>
  <c r="AZ24" i="2"/>
  <c r="BN18" i="2"/>
  <c r="BN17" i="2"/>
  <c r="BL16" i="2"/>
  <c r="BL17" i="2"/>
  <c r="BL9" i="2"/>
  <c r="BL18" i="2"/>
  <c r="BL11" i="2"/>
  <c r="BN11" i="2"/>
  <c r="BL12" i="2"/>
  <c r="BI9" i="2"/>
  <c r="BN9" i="2"/>
  <c r="BN10" i="2"/>
  <c r="BG10" i="2"/>
  <c r="BL10" i="2"/>
  <c r="BH13" i="2"/>
  <c r="BM13" i="2"/>
  <c r="BG13" i="2"/>
  <c r="BL13" i="2"/>
  <c r="BG14" i="2"/>
  <c r="BL14" i="2"/>
  <c r="BL15" i="2"/>
  <c r="BH14" i="2"/>
  <c r="BM14" i="2"/>
  <c r="BM15" i="2"/>
  <c r="BI14" i="2"/>
  <c r="BN14" i="2"/>
  <c r="BN15" i="2"/>
  <c r="BI23" i="2"/>
  <c r="BG23" i="2"/>
  <c r="BH23" i="2"/>
  <c r="AN26" i="2"/>
  <c r="AP25" i="2"/>
  <c r="AQ26" i="2"/>
  <c r="AS25" i="2"/>
  <c r="S21" i="2"/>
  <c r="T15" i="2"/>
  <c r="BE25" i="2" l="1"/>
  <c r="AW25" i="2"/>
  <c r="BC25" i="2"/>
  <c r="AU25" i="2"/>
  <c r="BA25" i="2"/>
  <c r="AZ25" i="2"/>
  <c r="AY25" i="2"/>
  <c r="BD25" i="2"/>
  <c r="AV25" i="2"/>
  <c r="AN27" i="2"/>
  <c r="AP26" i="2"/>
  <c r="BG24" i="2"/>
  <c r="BI24" i="2"/>
  <c r="BH24" i="2"/>
  <c r="AQ27" i="2"/>
  <c r="AS26" i="2"/>
  <c r="S22" i="2"/>
  <c r="T16" i="2"/>
  <c r="AZ26" i="2" l="1"/>
  <c r="AY26" i="2"/>
  <c r="BE26" i="2"/>
  <c r="AW26" i="2"/>
  <c r="BD26" i="2"/>
  <c r="AV26" i="2"/>
  <c r="BC26" i="2"/>
  <c r="AU26" i="2"/>
  <c r="BA26" i="2"/>
  <c r="BI25" i="2"/>
  <c r="BG25" i="2"/>
  <c r="BH25" i="2"/>
  <c r="AN28" i="2"/>
  <c r="AP27" i="2"/>
  <c r="AQ28" i="2"/>
  <c r="AS27" i="2"/>
  <c r="S23" i="2"/>
  <c r="T17" i="2"/>
  <c r="BC27" i="2" l="1"/>
  <c r="AZ27" i="2"/>
  <c r="BA27" i="2"/>
  <c r="AY27" i="2"/>
  <c r="AW27" i="2"/>
  <c r="AV27" i="2"/>
  <c r="BE27" i="2"/>
  <c r="AU27" i="2"/>
  <c r="BD27" i="2"/>
  <c r="BH26" i="2"/>
  <c r="BG26" i="2"/>
  <c r="BI26" i="2"/>
  <c r="AN29" i="2"/>
  <c r="AP28" i="2"/>
  <c r="AQ29" i="2"/>
  <c r="AS28" i="2"/>
  <c r="S24" i="2"/>
  <c r="T18" i="2"/>
  <c r="BC28" i="2" l="1"/>
  <c r="AU28" i="2"/>
  <c r="BE28" i="2"/>
  <c r="AW28" i="2"/>
  <c r="BA28" i="2"/>
  <c r="AV28" i="2"/>
  <c r="BD28" i="2"/>
  <c r="AZ28" i="2"/>
  <c r="AY28" i="2"/>
  <c r="BH27" i="2"/>
  <c r="BG27" i="2"/>
  <c r="AN30" i="2"/>
  <c r="AP29" i="2"/>
  <c r="BI27" i="2"/>
  <c r="AQ30" i="2"/>
  <c r="AS29" i="2"/>
  <c r="S25" i="2"/>
  <c r="T19" i="2"/>
  <c r="BE29" i="2" l="1"/>
  <c r="AW29" i="2"/>
  <c r="AY29" i="2"/>
  <c r="BC29" i="2"/>
  <c r="BA29" i="2"/>
  <c r="AZ29" i="2"/>
  <c r="AV29" i="2"/>
  <c r="AU29" i="2"/>
  <c r="BD29" i="2"/>
  <c r="BG28" i="2"/>
  <c r="BI28" i="2"/>
  <c r="BH28" i="2"/>
  <c r="AN31" i="2"/>
  <c r="AP30" i="2"/>
  <c r="AQ31" i="2"/>
  <c r="AS30" i="2"/>
  <c r="S26" i="2"/>
  <c r="T20" i="2"/>
  <c r="AY30" i="2" l="1"/>
  <c r="BA30" i="2"/>
  <c r="BE30" i="2"/>
  <c r="AU30" i="2"/>
  <c r="AW30" i="2"/>
  <c r="AV30" i="2"/>
  <c r="BD30" i="2"/>
  <c r="BC30" i="2"/>
  <c r="AZ30" i="2"/>
  <c r="BH29" i="2"/>
  <c r="AN32" i="2"/>
  <c r="AP31" i="2"/>
  <c r="BI29" i="2"/>
  <c r="BG29" i="2"/>
  <c r="AQ32" i="2"/>
  <c r="AS31" i="2"/>
  <c r="S27" i="2"/>
  <c r="T21" i="2"/>
  <c r="BD31" i="2" l="1"/>
  <c r="AV31" i="2"/>
  <c r="AY31" i="2"/>
  <c r="AW31" i="2"/>
  <c r="AU31" i="2"/>
  <c r="BE31" i="2"/>
  <c r="BC31" i="2"/>
  <c r="BA31" i="2"/>
  <c r="AZ31" i="2"/>
  <c r="BI30" i="2"/>
  <c r="BH30" i="2"/>
  <c r="BG30" i="2"/>
  <c r="AN33" i="2"/>
  <c r="AP32" i="2"/>
  <c r="AQ33" i="2"/>
  <c r="AS32" i="2"/>
  <c r="S28" i="2"/>
  <c r="T22" i="2"/>
  <c r="BA32" i="2" l="1"/>
  <c r="BC32" i="2"/>
  <c r="AU32" i="2"/>
  <c r="AY32" i="2"/>
  <c r="AZ32" i="2"/>
  <c r="AW32" i="2"/>
  <c r="AV32" i="2"/>
  <c r="BE32" i="2"/>
  <c r="BD32" i="2"/>
  <c r="BI31" i="2"/>
  <c r="BH31" i="2"/>
  <c r="AN34" i="2"/>
  <c r="AP33" i="2"/>
  <c r="BG31" i="2"/>
  <c r="AQ34" i="2"/>
  <c r="AS33" i="2"/>
  <c r="S29" i="2"/>
  <c r="T23" i="2"/>
  <c r="BC33" i="2" l="1"/>
  <c r="AU33" i="2"/>
  <c r="BE33" i="2"/>
  <c r="AW33" i="2"/>
  <c r="BA33" i="2"/>
  <c r="BD33" i="2"/>
  <c r="AZ33" i="2"/>
  <c r="AY33" i="2"/>
  <c r="AV33" i="2"/>
  <c r="BG32" i="2"/>
  <c r="BI32" i="2"/>
  <c r="BH32" i="2"/>
  <c r="AN35" i="2"/>
  <c r="AP34" i="2"/>
  <c r="AS34" i="2"/>
  <c r="AQ35" i="2"/>
  <c r="S30" i="2"/>
  <c r="T24" i="2"/>
  <c r="BE34" i="2" l="1"/>
  <c r="AW34" i="2"/>
  <c r="AY34" i="2"/>
  <c r="BC34" i="2"/>
  <c r="BA34" i="2"/>
  <c r="AZ34" i="2"/>
  <c r="AV34" i="2"/>
  <c r="AU34" i="2"/>
  <c r="BD34" i="2"/>
  <c r="BG33" i="2"/>
  <c r="BH33" i="2"/>
  <c r="BI33" i="2"/>
  <c r="AN36" i="2"/>
  <c r="AP35" i="2"/>
  <c r="AQ36" i="2"/>
  <c r="AS35" i="2"/>
  <c r="S31" i="2"/>
  <c r="T25" i="2"/>
  <c r="AY35" i="2" l="1"/>
  <c r="BA35" i="2"/>
  <c r="BE35" i="2"/>
  <c r="AU35" i="2"/>
  <c r="AV35" i="2"/>
  <c r="BD35" i="2"/>
  <c r="BC35" i="2"/>
  <c r="AZ35" i="2"/>
  <c r="AW35" i="2"/>
  <c r="BH34" i="2"/>
  <c r="BG34" i="2"/>
  <c r="BI34" i="2"/>
  <c r="AN37" i="2"/>
  <c r="AP36" i="2"/>
  <c r="AQ37" i="2"/>
  <c r="AS36" i="2"/>
  <c r="S32" i="2"/>
  <c r="T26" i="2"/>
  <c r="BA36" i="2" l="1"/>
  <c r="BC36" i="2"/>
  <c r="AU36" i="2"/>
  <c r="AW36" i="2"/>
  <c r="AZ36" i="2"/>
  <c r="AY36" i="2"/>
  <c r="AV36" i="2"/>
  <c r="BE36" i="2"/>
  <c r="BD36" i="2"/>
  <c r="BG35" i="2"/>
  <c r="BH35" i="2"/>
  <c r="AN38" i="2"/>
  <c r="AP37" i="2"/>
  <c r="BI35" i="2"/>
  <c r="AS37" i="2"/>
  <c r="AQ38" i="2"/>
  <c r="S33" i="2"/>
  <c r="T27" i="2"/>
  <c r="BC37" i="2" l="1"/>
  <c r="AU37" i="2"/>
  <c r="BE37" i="2"/>
  <c r="AW37" i="2"/>
  <c r="AY37" i="2"/>
  <c r="AV37" i="2"/>
  <c r="BD37" i="2"/>
  <c r="BA37" i="2"/>
  <c r="AZ37" i="2"/>
  <c r="BG36" i="2"/>
  <c r="BI36" i="2"/>
  <c r="AN39" i="2"/>
  <c r="AP38" i="2"/>
  <c r="BH36" i="2"/>
  <c r="AQ39" i="2"/>
  <c r="AS38" i="2"/>
  <c r="S34" i="2"/>
  <c r="T28" i="2"/>
  <c r="BE38" i="2" l="1"/>
  <c r="AW38" i="2"/>
  <c r="AY38" i="2"/>
  <c r="BA38" i="2"/>
  <c r="BC38" i="2"/>
  <c r="AZ38" i="2"/>
  <c r="AV38" i="2"/>
  <c r="AU38" i="2"/>
  <c r="BD38" i="2"/>
  <c r="BG37" i="2"/>
  <c r="BH37" i="2"/>
  <c r="BI37" i="2"/>
  <c r="AN40" i="2"/>
  <c r="AP39" i="2"/>
  <c r="AQ40" i="2"/>
  <c r="AS39" i="2"/>
  <c r="S35" i="2"/>
  <c r="T29" i="2"/>
  <c r="AY39" i="2" l="1"/>
  <c r="BA39" i="2"/>
  <c r="BC39" i="2"/>
  <c r="AW39" i="2"/>
  <c r="AV39" i="2"/>
  <c r="AU39" i="2"/>
  <c r="BE39" i="2"/>
  <c r="BD39" i="2"/>
  <c r="AZ39" i="2"/>
  <c r="BH38" i="2"/>
  <c r="BG38" i="2"/>
  <c r="AN41" i="2"/>
  <c r="AP40" i="2"/>
  <c r="BI38" i="2"/>
  <c r="AQ41" i="2"/>
  <c r="AS40" i="2"/>
  <c r="S36" i="2"/>
  <c r="T30" i="2"/>
  <c r="BA40" i="2" l="1"/>
  <c r="BC40" i="2"/>
  <c r="AU40" i="2"/>
  <c r="BE40" i="2"/>
  <c r="BD40" i="2"/>
  <c r="AZ40" i="2"/>
  <c r="AY40" i="2"/>
  <c r="AW40" i="2"/>
  <c r="AV40" i="2"/>
  <c r="BH39" i="2"/>
  <c r="BG39" i="2"/>
  <c r="BI39" i="2"/>
  <c r="AN42" i="2"/>
  <c r="AP41" i="2"/>
  <c r="AS41" i="2"/>
  <c r="AQ42" i="2"/>
  <c r="S37" i="2"/>
  <c r="T31" i="2"/>
  <c r="BC41" i="2" l="1"/>
  <c r="AU41" i="2"/>
  <c r="BE41" i="2"/>
  <c r="AW41" i="2"/>
  <c r="AY41" i="2"/>
  <c r="AV41" i="2"/>
  <c r="BD41" i="2"/>
  <c r="BA41" i="2"/>
  <c r="AZ41" i="2"/>
  <c r="BG40" i="2"/>
  <c r="BH40" i="2"/>
  <c r="BI40" i="2"/>
  <c r="AN43" i="2"/>
  <c r="AP42" i="2"/>
  <c r="AS42" i="2"/>
  <c r="AQ43" i="2"/>
  <c r="S38" i="2"/>
  <c r="T32" i="2"/>
  <c r="BE42" i="2" l="1"/>
  <c r="AW42" i="2"/>
  <c r="AY42" i="2"/>
  <c r="BA42" i="2"/>
  <c r="AZ42" i="2"/>
  <c r="AV42" i="2"/>
  <c r="AU42" i="2"/>
  <c r="BD42" i="2"/>
  <c r="BC42" i="2"/>
  <c r="AN44" i="2"/>
  <c r="AP43" i="2"/>
  <c r="BH41" i="2"/>
  <c r="BI41" i="2"/>
  <c r="BG41" i="2"/>
  <c r="AQ44" i="2"/>
  <c r="AS43" i="2"/>
  <c r="S39" i="2"/>
  <c r="T33" i="2"/>
  <c r="AZ43" i="2" l="1"/>
  <c r="AY43" i="2"/>
  <c r="AW43" i="2"/>
  <c r="AV43" i="2"/>
  <c r="AU43" i="2"/>
  <c r="BE43" i="2"/>
  <c r="BD43" i="2"/>
  <c r="BC43" i="2"/>
  <c r="BA43" i="2"/>
  <c r="BH42" i="2"/>
  <c r="BG42" i="2"/>
  <c r="BI42" i="2"/>
  <c r="AN45" i="2"/>
  <c r="AP44" i="2"/>
  <c r="AQ45" i="2"/>
  <c r="AS44" i="2"/>
  <c r="S40" i="2"/>
  <c r="T34" i="2"/>
  <c r="AZ44" i="2" l="1"/>
  <c r="BA44" i="2"/>
  <c r="AW44" i="2"/>
  <c r="BE44" i="2"/>
  <c r="BD44" i="2"/>
  <c r="BC44" i="2"/>
  <c r="AY44" i="2"/>
  <c r="AV44" i="2"/>
  <c r="AU44" i="2"/>
  <c r="BH43" i="2"/>
  <c r="AN46" i="2"/>
  <c r="AP45" i="2"/>
  <c r="BG43" i="2"/>
  <c r="BI43" i="2"/>
  <c r="AQ46" i="2"/>
  <c r="AS45" i="2"/>
  <c r="S41" i="2"/>
  <c r="T35" i="2"/>
  <c r="AZ45" i="2" l="1"/>
  <c r="AY45" i="2"/>
  <c r="AV45" i="2"/>
  <c r="BC45" i="2"/>
  <c r="BA45" i="2"/>
  <c r="AW45" i="2"/>
  <c r="AU45" i="2"/>
  <c r="BE45" i="2"/>
  <c r="BD45" i="2"/>
  <c r="BI44" i="2"/>
  <c r="AN47" i="2"/>
  <c r="AP46" i="2"/>
  <c r="BH44" i="2"/>
  <c r="BG44" i="2"/>
  <c r="AQ47" i="2"/>
  <c r="AS46" i="2"/>
  <c r="S42" i="2"/>
  <c r="T36" i="2"/>
  <c r="AZ46" i="2" l="1"/>
  <c r="AW46" i="2"/>
  <c r="BE46" i="2"/>
  <c r="AU46" i="2"/>
  <c r="AV46" i="2"/>
  <c r="BD46" i="2"/>
  <c r="BC46" i="2"/>
  <c r="BA46" i="2"/>
  <c r="AY46" i="2"/>
  <c r="BG45" i="2"/>
  <c r="BI45" i="2"/>
  <c r="BH45" i="2"/>
  <c r="AN48" i="2"/>
  <c r="AP47" i="2"/>
  <c r="AQ48" i="2"/>
  <c r="AS47" i="2"/>
  <c r="S43" i="2"/>
  <c r="T37" i="2"/>
  <c r="AZ47" i="2" l="1"/>
  <c r="AV47" i="2"/>
  <c r="BD47" i="2"/>
  <c r="BE47" i="2"/>
  <c r="BC47" i="2"/>
  <c r="BA47" i="2"/>
  <c r="AY47" i="2"/>
  <c r="AW47" i="2"/>
  <c r="AU47" i="2"/>
  <c r="BH46" i="2"/>
  <c r="BG46" i="2"/>
  <c r="BI46" i="2"/>
  <c r="AN49" i="2"/>
  <c r="AP48" i="2"/>
  <c r="AQ49" i="2"/>
  <c r="AS48" i="2"/>
  <c r="S44" i="2"/>
  <c r="T38" i="2"/>
  <c r="AZ48" i="2" l="1"/>
  <c r="BE48" i="2"/>
  <c r="AU48" i="2"/>
  <c r="BC48" i="2"/>
  <c r="AY48" i="2"/>
  <c r="AW48" i="2"/>
  <c r="AV48" i="2"/>
  <c r="BD48" i="2"/>
  <c r="BA48" i="2"/>
  <c r="BI47" i="2"/>
  <c r="BH47" i="2"/>
  <c r="AN50" i="2"/>
  <c r="AP49" i="2"/>
  <c r="BG47" i="2"/>
  <c r="AQ50" i="2"/>
  <c r="AS49" i="2"/>
  <c r="S45" i="2"/>
  <c r="T39" i="2"/>
  <c r="AZ49" i="2" l="1"/>
  <c r="BA49" i="2"/>
  <c r="AW49" i="2"/>
  <c r="AV49" i="2"/>
  <c r="BE49" i="2"/>
  <c r="AU49" i="2"/>
  <c r="BD49" i="2"/>
  <c r="BC49" i="2"/>
  <c r="AY49" i="2"/>
  <c r="BG48" i="2"/>
  <c r="BH48" i="2"/>
  <c r="AN51" i="2"/>
  <c r="AP50" i="2"/>
  <c r="BI48" i="2"/>
  <c r="AS50" i="2"/>
  <c r="AQ51" i="2"/>
  <c r="S46" i="2"/>
  <c r="T40" i="2"/>
  <c r="AZ50" i="2" l="1"/>
  <c r="AY50" i="2"/>
  <c r="AV50" i="2"/>
  <c r="BE50" i="2"/>
  <c r="AU50" i="2"/>
  <c r="BD50" i="2"/>
  <c r="BC50" i="2"/>
  <c r="BA50" i="2"/>
  <c r="AW50" i="2"/>
  <c r="BG49" i="2"/>
  <c r="BI49" i="2"/>
  <c r="BH49" i="2"/>
  <c r="AN52" i="2"/>
  <c r="AP51" i="2"/>
  <c r="AQ52" i="2"/>
  <c r="AS51" i="2"/>
  <c r="S47" i="2"/>
  <c r="T41" i="2"/>
  <c r="AZ51" i="2" l="1"/>
  <c r="AW51" i="2"/>
  <c r="BE51" i="2"/>
  <c r="AU51" i="2"/>
  <c r="BD51" i="2"/>
  <c r="BC51" i="2"/>
  <c r="AY51" i="2"/>
  <c r="BA51" i="2"/>
  <c r="AV51" i="2"/>
  <c r="BI50" i="2"/>
  <c r="BH50" i="2"/>
  <c r="BG50" i="2"/>
  <c r="AN53" i="2"/>
  <c r="AP52" i="2"/>
  <c r="AQ53" i="2"/>
  <c r="AS52" i="2"/>
  <c r="S48" i="2"/>
  <c r="T42" i="2"/>
  <c r="BE52" i="2" l="1"/>
  <c r="AW52" i="2"/>
  <c r="AY52" i="2"/>
  <c r="BC52" i="2"/>
  <c r="AU52" i="2"/>
  <c r="BA52" i="2"/>
  <c r="AZ52" i="2"/>
  <c r="AV52" i="2"/>
  <c r="BD52" i="2"/>
  <c r="BH51" i="2"/>
  <c r="BG51" i="2"/>
  <c r="BI51" i="2"/>
  <c r="AN54" i="2"/>
  <c r="AP53" i="2"/>
  <c r="AQ54" i="2"/>
  <c r="AS53" i="2"/>
  <c r="S49" i="2"/>
  <c r="T43" i="2"/>
  <c r="BE53" i="2" l="1"/>
  <c r="AW53" i="2"/>
  <c r="AY53" i="2"/>
  <c r="BC53" i="2"/>
  <c r="AU53" i="2"/>
  <c r="AV53" i="2"/>
  <c r="BD53" i="2"/>
  <c r="BA53" i="2"/>
  <c r="AZ53" i="2"/>
  <c r="BI52" i="2"/>
  <c r="BH52" i="2"/>
  <c r="AN55" i="2"/>
  <c r="AP54" i="2"/>
  <c r="BG52" i="2"/>
  <c r="AQ55" i="2"/>
  <c r="AS54" i="2"/>
  <c r="S50" i="2"/>
  <c r="T44" i="2"/>
  <c r="BE54" i="2" l="1"/>
  <c r="AW54" i="2"/>
  <c r="AY54" i="2"/>
  <c r="BC54" i="2"/>
  <c r="AU54" i="2"/>
  <c r="BD54" i="2"/>
  <c r="BA54" i="2"/>
  <c r="AZ54" i="2"/>
  <c r="AV54" i="2"/>
  <c r="BG53" i="2"/>
  <c r="BH53" i="2"/>
  <c r="BI53" i="2"/>
  <c r="AN56" i="2"/>
  <c r="AP55" i="2"/>
  <c r="AQ56" i="2"/>
  <c r="AS55" i="2"/>
  <c r="S51" i="2"/>
  <c r="T45" i="2"/>
  <c r="BE55" i="2" l="1"/>
  <c r="AW55" i="2"/>
  <c r="AY55" i="2"/>
  <c r="BC55" i="2"/>
  <c r="AU55" i="2"/>
  <c r="AZ55" i="2"/>
  <c r="AV55" i="2"/>
  <c r="BD55" i="2"/>
  <c r="BA55" i="2"/>
  <c r="BG54" i="2"/>
  <c r="BI54" i="2"/>
  <c r="BH54" i="2"/>
  <c r="AN57" i="2"/>
  <c r="AP56" i="2"/>
  <c r="AQ57" i="2"/>
  <c r="AS56" i="2"/>
  <c r="S52" i="2"/>
  <c r="T46" i="2"/>
  <c r="AY56" i="2" l="1"/>
  <c r="BA56" i="2"/>
  <c r="BE56" i="2"/>
  <c r="AU56" i="2"/>
  <c r="AW56" i="2"/>
  <c r="AV56" i="2"/>
  <c r="BD56" i="2"/>
  <c r="BC56" i="2"/>
  <c r="AZ56" i="2"/>
  <c r="BI55" i="2"/>
  <c r="BH55" i="2"/>
  <c r="AN58" i="2"/>
  <c r="AP57" i="2"/>
  <c r="BG55" i="2"/>
  <c r="AS57" i="2"/>
  <c r="AQ58" i="2"/>
  <c r="S53" i="2"/>
  <c r="T47" i="2"/>
  <c r="BA57" i="2" l="1"/>
  <c r="BC57" i="2"/>
  <c r="AU57" i="2"/>
  <c r="AW57" i="2"/>
  <c r="AY57" i="2"/>
  <c r="AV57" i="2"/>
  <c r="BE57" i="2"/>
  <c r="BD57" i="2"/>
  <c r="AZ57" i="2"/>
  <c r="BI56" i="2"/>
  <c r="BH56" i="2"/>
  <c r="AN59" i="2"/>
  <c r="AP58" i="2"/>
  <c r="BG56" i="2"/>
  <c r="AS58" i="2"/>
  <c r="AQ59" i="2"/>
  <c r="S54" i="2"/>
  <c r="T48" i="2"/>
  <c r="BC58" i="2" l="1"/>
  <c r="AU58" i="2"/>
  <c r="BE58" i="2"/>
  <c r="AW58" i="2"/>
  <c r="AY58" i="2"/>
  <c r="BA58" i="2"/>
  <c r="BD58" i="2"/>
  <c r="AZ58" i="2"/>
  <c r="AV58" i="2"/>
  <c r="AN60" i="2"/>
  <c r="AP59" i="2"/>
  <c r="BH57" i="2"/>
  <c r="BG57" i="2"/>
  <c r="BI57" i="2"/>
  <c r="AQ60" i="2"/>
  <c r="AS59" i="2"/>
  <c r="S55" i="2"/>
  <c r="T49" i="2"/>
  <c r="BE59" i="2" l="1"/>
  <c r="AW59" i="2"/>
  <c r="AY59" i="2"/>
  <c r="BA59" i="2"/>
  <c r="BC59" i="2"/>
  <c r="BD59" i="2"/>
  <c r="AZ59" i="2"/>
  <c r="AV59" i="2"/>
  <c r="AU59" i="2"/>
  <c r="BH58" i="2"/>
  <c r="BG58" i="2"/>
  <c r="BI58" i="2"/>
  <c r="AN61" i="2"/>
  <c r="AP60" i="2"/>
  <c r="AQ61" i="2"/>
  <c r="AS60" i="2"/>
  <c r="S56" i="2"/>
  <c r="T50" i="2"/>
  <c r="AY60" i="2" l="1"/>
  <c r="BA60" i="2"/>
  <c r="BC60" i="2"/>
  <c r="BE60" i="2"/>
  <c r="AU60" i="2"/>
  <c r="BD60" i="2"/>
  <c r="AZ60" i="2"/>
  <c r="AW60" i="2"/>
  <c r="AV60" i="2"/>
  <c r="BG59" i="2"/>
  <c r="BH59" i="2"/>
  <c r="AN62" i="2"/>
  <c r="AP61" i="2"/>
  <c r="BI59" i="2"/>
  <c r="AQ62" i="2"/>
  <c r="AS61" i="2"/>
  <c r="S57" i="2"/>
  <c r="T51" i="2"/>
  <c r="BA61" i="2" l="1"/>
  <c r="BC61" i="2"/>
  <c r="AU61" i="2"/>
  <c r="BE61" i="2"/>
  <c r="AW61" i="2"/>
  <c r="BD61" i="2"/>
  <c r="AZ61" i="2"/>
  <c r="AY61" i="2"/>
  <c r="AV61" i="2"/>
  <c r="BG60" i="2"/>
  <c r="BI60" i="2"/>
  <c r="AN63" i="2"/>
  <c r="AP62" i="2"/>
  <c r="BH60" i="2"/>
  <c r="AQ63" i="2"/>
  <c r="AS62" i="2"/>
  <c r="S58" i="2"/>
  <c r="T52" i="2"/>
  <c r="BC62" i="2" l="1"/>
  <c r="AU62" i="2"/>
  <c r="BE62" i="2"/>
  <c r="AW62" i="2"/>
  <c r="AV62" i="2"/>
  <c r="AY62" i="2"/>
  <c r="BA62" i="2"/>
  <c r="AZ62" i="2"/>
  <c r="BD62" i="2"/>
  <c r="BI61" i="2"/>
  <c r="BH61" i="2"/>
  <c r="AN64" i="2"/>
  <c r="AP63" i="2"/>
  <c r="BG61" i="2"/>
  <c r="AQ64" i="2"/>
  <c r="AS63" i="2"/>
  <c r="S59" i="2"/>
  <c r="T53" i="2"/>
  <c r="BE63" i="2" l="1"/>
  <c r="AW63" i="2"/>
  <c r="AY63" i="2"/>
  <c r="BA63" i="2"/>
  <c r="AZ63" i="2"/>
  <c r="AV63" i="2"/>
  <c r="AU63" i="2"/>
  <c r="BD63" i="2"/>
  <c r="BC63" i="2"/>
  <c r="AN65" i="2"/>
  <c r="AP64" i="2"/>
  <c r="BG62" i="2"/>
  <c r="BI62" i="2"/>
  <c r="BH62" i="2"/>
  <c r="AQ65" i="2"/>
  <c r="AS64" i="2"/>
  <c r="S60" i="2"/>
  <c r="T54" i="2"/>
  <c r="AY64" i="2" l="1"/>
  <c r="BA64" i="2"/>
  <c r="AZ64" i="2"/>
  <c r="BC64" i="2"/>
  <c r="AW64" i="2"/>
  <c r="AV64" i="2"/>
  <c r="AU64" i="2"/>
  <c r="BE64" i="2"/>
  <c r="BD64" i="2"/>
  <c r="BI63" i="2"/>
  <c r="BH63" i="2"/>
  <c r="BG63" i="2"/>
  <c r="AN66" i="2"/>
  <c r="AP65" i="2"/>
  <c r="AQ66" i="2"/>
  <c r="AS65" i="2"/>
  <c r="S61" i="2"/>
  <c r="T55" i="2"/>
  <c r="BA65" i="2" l="1"/>
  <c r="BC65" i="2"/>
  <c r="AU65" i="2"/>
  <c r="BE65" i="2"/>
  <c r="AW65" i="2"/>
  <c r="AV65" i="2"/>
  <c r="BD65" i="2"/>
  <c r="AZ65" i="2"/>
  <c r="AY65" i="2"/>
  <c r="BG64" i="2"/>
  <c r="BH64" i="2"/>
  <c r="AN67" i="2"/>
  <c r="AP66" i="2"/>
  <c r="BI64" i="2"/>
  <c r="AQ67" i="2"/>
  <c r="AS66" i="2"/>
  <c r="S62" i="2"/>
  <c r="T56" i="2"/>
  <c r="BC66" i="2" l="1"/>
  <c r="AU66" i="2"/>
  <c r="BE66" i="2"/>
  <c r="AW66" i="2"/>
  <c r="BD66" i="2"/>
  <c r="AV66" i="2"/>
  <c r="BA66" i="2"/>
  <c r="AZ66" i="2"/>
  <c r="AY66" i="2"/>
  <c r="BI65" i="2"/>
  <c r="BH65" i="2"/>
  <c r="AN68" i="2"/>
  <c r="AP67" i="2"/>
  <c r="BG65" i="2"/>
  <c r="AQ68" i="2"/>
  <c r="AS67" i="2"/>
  <c r="S63" i="2"/>
  <c r="T57" i="2"/>
  <c r="BE67" i="2" l="1"/>
  <c r="AW67" i="2"/>
  <c r="AY67" i="2"/>
  <c r="AU67" i="2"/>
  <c r="BD67" i="2"/>
  <c r="BC67" i="2"/>
  <c r="BA67" i="2"/>
  <c r="AZ67" i="2"/>
  <c r="AV67" i="2"/>
  <c r="BH66" i="2"/>
  <c r="BG66" i="2"/>
  <c r="BI66" i="2"/>
  <c r="AN69" i="2"/>
  <c r="AP68" i="2"/>
  <c r="AQ69" i="2"/>
  <c r="AS68" i="2"/>
  <c r="S64" i="2"/>
  <c r="T58" i="2"/>
  <c r="AY68" i="2" l="1"/>
  <c r="BA68" i="2"/>
  <c r="AW68" i="2"/>
  <c r="AZ68" i="2"/>
  <c r="BE68" i="2"/>
  <c r="BD68" i="2"/>
  <c r="BC68" i="2"/>
  <c r="AV68" i="2"/>
  <c r="AU68" i="2"/>
  <c r="BG67" i="2"/>
  <c r="AN70" i="2"/>
  <c r="AP69" i="2"/>
  <c r="BH67" i="2"/>
  <c r="BI67" i="2"/>
  <c r="AS69" i="2"/>
  <c r="AQ70" i="2"/>
  <c r="S65" i="2"/>
  <c r="T59" i="2"/>
  <c r="BA69" i="2" l="1"/>
  <c r="BC69" i="2"/>
  <c r="AU69" i="2"/>
  <c r="AY69" i="2"/>
  <c r="BE69" i="2"/>
  <c r="BD69" i="2"/>
  <c r="AZ69" i="2"/>
  <c r="AW69" i="2"/>
  <c r="AV69" i="2"/>
  <c r="BI68" i="2"/>
  <c r="BG68" i="2"/>
  <c r="BH68" i="2"/>
  <c r="AN71" i="2"/>
  <c r="AP70" i="2"/>
  <c r="AQ71" i="2"/>
  <c r="AS70" i="2"/>
  <c r="S66" i="2"/>
  <c r="T60" i="2"/>
  <c r="BC70" i="2" l="1"/>
  <c r="AU70" i="2"/>
  <c r="BE70" i="2"/>
  <c r="AW70" i="2"/>
  <c r="BA70" i="2"/>
  <c r="BD70" i="2"/>
  <c r="AZ70" i="2"/>
  <c r="AY70" i="2"/>
  <c r="AV70" i="2"/>
  <c r="AN72" i="2"/>
  <c r="AP71" i="2"/>
  <c r="BI69" i="2"/>
  <c r="BH69" i="2"/>
  <c r="BG69" i="2"/>
  <c r="AQ72" i="2"/>
  <c r="AS71" i="2"/>
  <c r="S67" i="2"/>
  <c r="T61" i="2"/>
  <c r="BE71" i="2" l="1"/>
  <c r="AW71" i="2"/>
  <c r="AY71" i="2"/>
  <c r="BC71" i="2"/>
  <c r="AU71" i="2"/>
  <c r="BA71" i="2"/>
  <c r="AZ71" i="2"/>
  <c r="AV71" i="2"/>
  <c r="BD71" i="2"/>
  <c r="BG70" i="2"/>
  <c r="BH70" i="2"/>
  <c r="BI70" i="2"/>
  <c r="AN73" i="2"/>
  <c r="AP72" i="2"/>
  <c r="AQ73" i="2"/>
  <c r="AS72" i="2"/>
  <c r="S68" i="2"/>
  <c r="T62" i="2"/>
  <c r="AY72" i="2" l="1"/>
  <c r="BA72" i="2"/>
  <c r="BE72" i="2"/>
  <c r="AU72" i="2"/>
  <c r="AW72" i="2"/>
  <c r="AZ72" i="2"/>
  <c r="AV72" i="2"/>
  <c r="BD72" i="2"/>
  <c r="BC72" i="2"/>
  <c r="BG71" i="2"/>
  <c r="AN74" i="2"/>
  <c r="AP73" i="2"/>
  <c r="BI71" i="2"/>
  <c r="BH71" i="2"/>
  <c r="AS73" i="2"/>
  <c r="AQ74" i="2"/>
  <c r="S69" i="2"/>
  <c r="T63" i="2"/>
  <c r="BA73" i="2" l="1"/>
  <c r="BC73" i="2"/>
  <c r="AU73" i="2"/>
  <c r="AW73" i="2"/>
  <c r="AY73" i="2"/>
  <c r="AZ73" i="2"/>
  <c r="AV73" i="2"/>
  <c r="BE73" i="2"/>
  <c r="BD73" i="2"/>
  <c r="BH72" i="2"/>
  <c r="BI72" i="2"/>
  <c r="AN75" i="2"/>
  <c r="AP74" i="2"/>
  <c r="BG72" i="2"/>
  <c r="AQ75" i="2"/>
  <c r="AS74" i="2"/>
  <c r="S70" i="2"/>
  <c r="T64" i="2"/>
  <c r="AZ74" i="2" l="1"/>
  <c r="BD74" i="2"/>
  <c r="AU74" i="2"/>
  <c r="AW74" i="2"/>
  <c r="AY74" i="2"/>
  <c r="AV74" i="2"/>
  <c r="BE74" i="2"/>
  <c r="BC74" i="2"/>
  <c r="BA74" i="2"/>
  <c r="BH73" i="2"/>
  <c r="BG73" i="2"/>
  <c r="AN76" i="2"/>
  <c r="AP75" i="2"/>
  <c r="BI73" i="2"/>
  <c r="AQ76" i="2"/>
  <c r="AS75" i="2"/>
  <c r="S71" i="2"/>
  <c r="T65" i="2"/>
  <c r="BA75" i="2" l="1"/>
  <c r="BD75" i="2"/>
  <c r="AU75" i="2"/>
  <c r="BC75" i="2"/>
  <c r="AW75" i="2"/>
  <c r="BE75" i="2"/>
  <c r="AZ75" i="2"/>
  <c r="AY75" i="2"/>
  <c r="AV75" i="2"/>
  <c r="BH74" i="2"/>
  <c r="BG74" i="2"/>
  <c r="BI74" i="2"/>
  <c r="AN77" i="2"/>
  <c r="AP76" i="2"/>
  <c r="AQ77" i="2"/>
  <c r="AS76" i="2"/>
  <c r="S72" i="2"/>
  <c r="T66" i="2"/>
  <c r="BD76" i="2" l="1"/>
  <c r="AV76" i="2"/>
  <c r="AY76" i="2"/>
  <c r="BA76" i="2"/>
  <c r="AZ76" i="2"/>
  <c r="AW76" i="2"/>
  <c r="AU76" i="2"/>
  <c r="BE76" i="2"/>
  <c r="BC76" i="2"/>
  <c r="BI75" i="2"/>
  <c r="BG75" i="2"/>
  <c r="BH75" i="2"/>
  <c r="AN78" i="2"/>
  <c r="AP77" i="2"/>
  <c r="AS77" i="2"/>
  <c r="AQ78" i="2"/>
  <c r="S73" i="2"/>
  <c r="T67" i="2"/>
  <c r="BE77" i="2" l="1"/>
  <c r="AV77" i="2"/>
  <c r="AY77" i="2"/>
  <c r="AU77" i="2"/>
  <c r="BC77" i="2"/>
  <c r="AZ77" i="2"/>
  <c r="AW77" i="2"/>
  <c r="BD77" i="2"/>
  <c r="BA77" i="2"/>
  <c r="BH76" i="2"/>
  <c r="AN79" i="2"/>
  <c r="AP78" i="2"/>
  <c r="BG76" i="2"/>
  <c r="BI76" i="2"/>
  <c r="AQ79" i="2"/>
  <c r="AS78" i="2"/>
  <c r="S74" i="2"/>
  <c r="T68" i="2"/>
  <c r="AZ78" i="2" l="1"/>
  <c r="BC78" i="2"/>
  <c r="BE78" i="2"/>
  <c r="AV78" i="2"/>
  <c r="BA78" i="2"/>
  <c r="AW78" i="2"/>
  <c r="BD78" i="2"/>
  <c r="AY78" i="2"/>
  <c r="AU78" i="2"/>
  <c r="BG77" i="2"/>
  <c r="BH77" i="2"/>
  <c r="BI77" i="2"/>
  <c r="AN80" i="2"/>
  <c r="AP79" i="2"/>
  <c r="AQ80" i="2"/>
  <c r="AS79" i="2"/>
  <c r="S75" i="2"/>
  <c r="T69" i="2"/>
  <c r="AZ79" i="2" l="1"/>
  <c r="BC79" i="2"/>
  <c r="AW79" i="2"/>
  <c r="AV79" i="2"/>
  <c r="AU79" i="2"/>
  <c r="BE79" i="2"/>
  <c r="BD79" i="2"/>
  <c r="BA79" i="2"/>
  <c r="AY79" i="2"/>
  <c r="BG78" i="2"/>
  <c r="BH78" i="2"/>
  <c r="BI78" i="2"/>
  <c r="AN81" i="2"/>
  <c r="AP80" i="2"/>
  <c r="AQ81" i="2"/>
  <c r="AS80" i="2"/>
  <c r="S76" i="2"/>
  <c r="T70" i="2"/>
  <c r="BD80" i="2" l="1"/>
  <c r="AV80" i="2"/>
  <c r="AZ80" i="2"/>
  <c r="BC80" i="2"/>
  <c r="BA80" i="2"/>
  <c r="AY80" i="2"/>
  <c r="AW80" i="2"/>
  <c r="AU80" i="2"/>
  <c r="BE80" i="2"/>
  <c r="BH79" i="2"/>
  <c r="BG79" i="2"/>
  <c r="BI79" i="2"/>
  <c r="AN82" i="2"/>
  <c r="AP81" i="2"/>
  <c r="AQ82" i="2"/>
  <c r="AS81" i="2"/>
  <c r="S77" i="2"/>
  <c r="T71" i="2"/>
  <c r="AZ81" i="2" l="1"/>
  <c r="BE81" i="2"/>
  <c r="AU81" i="2"/>
  <c r="AW81" i="2"/>
  <c r="AY81" i="2"/>
  <c r="AV81" i="2"/>
  <c r="BD81" i="2"/>
  <c r="BC81" i="2"/>
  <c r="BA81" i="2"/>
  <c r="BH80" i="2"/>
  <c r="AN83" i="2"/>
  <c r="AP82" i="2"/>
  <c r="BI80" i="2"/>
  <c r="BG80" i="2"/>
  <c r="AQ83" i="2"/>
  <c r="AS82" i="2"/>
  <c r="S78" i="2"/>
  <c r="T72" i="2"/>
  <c r="AZ82" i="2" l="1"/>
  <c r="AW82" i="2"/>
  <c r="BD82" i="2"/>
  <c r="AY82" i="2"/>
  <c r="BE82" i="2"/>
  <c r="BC82" i="2"/>
  <c r="BA82" i="2"/>
  <c r="AV82" i="2"/>
  <c r="AU82" i="2"/>
  <c r="BH81" i="2"/>
  <c r="BI81" i="2"/>
  <c r="AN84" i="2"/>
  <c r="AP83" i="2"/>
  <c r="BG81" i="2"/>
  <c r="AQ84" i="2"/>
  <c r="AS83" i="2"/>
  <c r="S79" i="2"/>
  <c r="T73" i="2"/>
  <c r="BD83" i="2" l="1"/>
  <c r="AV83" i="2"/>
  <c r="AZ83" i="2"/>
  <c r="AY83" i="2"/>
  <c r="AW83" i="2"/>
  <c r="AU83" i="2"/>
  <c r="BA83" i="2"/>
  <c r="BC83" i="2"/>
  <c r="BE83" i="2"/>
  <c r="BH82" i="2"/>
  <c r="BI82" i="2"/>
  <c r="AN85" i="2"/>
  <c r="AP84" i="2"/>
  <c r="BG82" i="2"/>
  <c r="AQ85" i="2"/>
  <c r="AS84" i="2"/>
  <c r="S80" i="2"/>
  <c r="T74" i="2"/>
  <c r="BD84" i="2" l="1"/>
  <c r="AV84" i="2"/>
  <c r="BA84" i="2"/>
  <c r="AZ84" i="2"/>
  <c r="AY84" i="2"/>
  <c r="AW84" i="2"/>
  <c r="BE84" i="2"/>
  <c r="BC84" i="2"/>
  <c r="AU84" i="2"/>
  <c r="BG83" i="2"/>
  <c r="BI83" i="2"/>
  <c r="BH83" i="2"/>
  <c r="AN86" i="2"/>
  <c r="AP85" i="2"/>
  <c r="AS85" i="2"/>
  <c r="AQ86" i="2"/>
  <c r="S81" i="2"/>
  <c r="T75" i="2"/>
  <c r="BE85" i="2" l="1"/>
  <c r="AW85" i="2"/>
  <c r="AY85" i="2"/>
  <c r="BC85" i="2"/>
  <c r="BA85" i="2"/>
  <c r="AZ85" i="2"/>
  <c r="AU85" i="2"/>
  <c r="BD85" i="2"/>
  <c r="AV85" i="2"/>
  <c r="BH84" i="2"/>
  <c r="BI84" i="2"/>
  <c r="AN87" i="2"/>
  <c r="AP86" i="2"/>
  <c r="BG84" i="2"/>
  <c r="AQ87" i="2"/>
  <c r="AS86" i="2"/>
  <c r="S82" i="2"/>
  <c r="T76" i="2"/>
  <c r="BE86" i="2" l="1"/>
  <c r="AW86" i="2"/>
  <c r="AY86" i="2"/>
  <c r="BA86" i="2"/>
  <c r="AZ86" i="2"/>
  <c r="AV86" i="2"/>
  <c r="BD86" i="2"/>
  <c r="BC86" i="2"/>
  <c r="AU86" i="2"/>
  <c r="BG85" i="2"/>
  <c r="BH85" i="2"/>
  <c r="BI85" i="2"/>
  <c r="AN88" i="2"/>
  <c r="AP87" i="2"/>
  <c r="AQ88" i="2"/>
  <c r="AS87" i="2"/>
  <c r="S83" i="2"/>
  <c r="T77" i="2"/>
  <c r="BD87" i="2" l="1"/>
  <c r="AV87" i="2"/>
  <c r="AY87" i="2"/>
  <c r="BA87" i="2"/>
  <c r="BE87" i="2"/>
  <c r="BC87" i="2"/>
  <c r="AZ87" i="2"/>
  <c r="AW87" i="2"/>
  <c r="AU87" i="2"/>
  <c r="BI86" i="2"/>
  <c r="BG86" i="2"/>
  <c r="BH86" i="2"/>
  <c r="AN89" i="2"/>
  <c r="AP88" i="2"/>
  <c r="AQ89" i="2"/>
  <c r="AS88" i="2"/>
  <c r="S84" i="2"/>
  <c r="T78" i="2"/>
  <c r="BC88" i="2" l="1"/>
  <c r="AU88" i="2"/>
  <c r="BE88" i="2"/>
  <c r="AV88" i="2"/>
  <c r="BD88" i="2"/>
  <c r="BA88" i="2"/>
  <c r="AZ88" i="2"/>
  <c r="AY88" i="2"/>
  <c r="AW88" i="2"/>
  <c r="BI87" i="2"/>
  <c r="BH87" i="2"/>
  <c r="BG87" i="2"/>
  <c r="AN90" i="2"/>
  <c r="AP89" i="2"/>
  <c r="AQ90" i="2"/>
  <c r="AS89" i="2"/>
  <c r="S85" i="2"/>
  <c r="T79" i="2"/>
  <c r="BC89" i="2" l="1"/>
  <c r="AU89" i="2"/>
  <c r="BE89" i="2"/>
  <c r="AW89" i="2"/>
  <c r="AY89" i="2"/>
  <c r="BA89" i="2"/>
  <c r="AZ89" i="2"/>
  <c r="AV89" i="2"/>
  <c r="BD89" i="2"/>
  <c r="BI88" i="2"/>
  <c r="BG88" i="2"/>
  <c r="AN91" i="2"/>
  <c r="AP90" i="2"/>
  <c r="BH88" i="2"/>
  <c r="AQ91" i="2"/>
  <c r="AS90" i="2"/>
  <c r="S86" i="2"/>
  <c r="T80" i="2"/>
  <c r="BC90" i="2" l="1"/>
  <c r="AU90" i="2"/>
  <c r="BE90" i="2"/>
  <c r="AW90" i="2"/>
  <c r="AY90" i="2"/>
  <c r="BA90" i="2"/>
  <c r="AV90" i="2"/>
  <c r="BD90" i="2"/>
  <c r="AZ90" i="2"/>
  <c r="BH89" i="2"/>
  <c r="BG89" i="2"/>
  <c r="BI89" i="2"/>
  <c r="AN92" i="2"/>
  <c r="AP91" i="2"/>
  <c r="AQ92" i="2"/>
  <c r="AS91" i="2"/>
  <c r="S87" i="2"/>
  <c r="T81" i="2"/>
  <c r="BC91" i="2" l="1"/>
  <c r="AU91" i="2"/>
  <c r="BE91" i="2"/>
  <c r="AW91" i="2"/>
  <c r="AY91" i="2"/>
  <c r="BA91" i="2"/>
  <c r="BD91" i="2"/>
  <c r="AZ91" i="2"/>
  <c r="AV91" i="2"/>
  <c r="BH90" i="2"/>
  <c r="BI90" i="2"/>
  <c r="BG90" i="2"/>
  <c r="AN93" i="2"/>
  <c r="AP92" i="2"/>
  <c r="AQ93" i="2"/>
  <c r="AS92" i="2"/>
  <c r="S88" i="2"/>
  <c r="T82" i="2"/>
  <c r="BC92" i="2" l="1"/>
  <c r="AU92" i="2"/>
  <c r="BE92" i="2"/>
  <c r="AW92" i="2"/>
  <c r="AY92" i="2"/>
  <c r="BA92" i="2"/>
  <c r="BD92" i="2"/>
  <c r="AZ92" i="2"/>
  <c r="AV92" i="2"/>
  <c r="BG91" i="2"/>
  <c r="BH91" i="2"/>
  <c r="BI91" i="2"/>
  <c r="AN94" i="2"/>
  <c r="AP93" i="2"/>
  <c r="AQ94" i="2"/>
  <c r="AS93" i="2"/>
  <c r="S89" i="2"/>
  <c r="T83" i="2"/>
  <c r="BC93" i="2" l="1"/>
  <c r="AU93" i="2"/>
  <c r="BE93" i="2"/>
  <c r="AW93" i="2"/>
  <c r="AY93" i="2"/>
  <c r="BA93" i="2"/>
  <c r="AZ93" i="2"/>
  <c r="AV93" i="2"/>
  <c r="BD93" i="2"/>
  <c r="BH92" i="2"/>
  <c r="BG92" i="2"/>
  <c r="BI92" i="2"/>
  <c r="AN95" i="2"/>
  <c r="AP94" i="2"/>
  <c r="AQ95" i="2"/>
  <c r="AS94" i="2"/>
  <c r="S90" i="2"/>
  <c r="T84" i="2"/>
  <c r="BD94" i="2" l="1"/>
  <c r="AV94" i="2"/>
  <c r="AZ94" i="2"/>
  <c r="AW94" i="2"/>
  <c r="AU94" i="2"/>
  <c r="BE94" i="2"/>
  <c r="BC94" i="2"/>
  <c r="BA94" i="2"/>
  <c r="AY94" i="2"/>
  <c r="BH93" i="2"/>
  <c r="BI93" i="2"/>
  <c r="BG93" i="2"/>
  <c r="AN96" i="2"/>
  <c r="AP95" i="2"/>
  <c r="AQ96" i="2"/>
  <c r="AS95" i="2"/>
  <c r="S91" i="2"/>
  <c r="T85" i="2"/>
  <c r="BC95" i="2" l="1"/>
  <c r="AU95" i="2"/>
  <c r="BE95" i="2"/>
  <c r="AW95" i="2"/>
  <c r="AZ95" i="2"/>
  <c r="BD95" i="2"/>
  <c r="BA95" i="2"/>
  <c r="AY95" i="2"/>
  <c r="AV95" i="2"/>
  <c r="BI94" i="2"/>
  <c r="AN97" i="2"/>
  <c r="AP96" i="2"/>
  <c r="BH94" i="2"/>
  <c r="BG94" i="2"/>
  <c r="AQ97" i="2"/>
  <c r="AS96" i="2"/>
  <c r="S92" i="2"/>
  <c r="T86" i="2"/>
  <c r="BC96" i="2" l="1"/>
  <c r="AU96" i="2"/>
  <c r="BE96" i="2"/>
  <c r="AW96" i="2"/>
  <c r="AZ96" i="2"/>
  <c r="BA96" i="2"/>
  <c r="AY96" i="2"/>
  <c r="AV96" i="2"/>
  <c r="BD96" i="2"/>
  <c r="BG95" i="2"/>
  <c r="AN98" i="2"/>
  <c r="AP97" i="2"/>
  <c r="BI95" i="2"/>
  <c r="BH95" i="2"/>
  <c r="AQ98" i="2"/>
  <c r="AS97" i="2"/>
  <c r="S93" i="2"/>
  <c r="T87" i="2"/>
  <c r="BC97" i="2" l="1"/>
  <c r="AU97" i="2"/>
  <c r="BE97" i="2"/>
  <c r="AW97" i="2"/>
  <c r="AZ97" i="2"/>
  <c r="AY97" i="2"/>
  <c r="AV97" i="2"/>
  <c r="BD97" i="2"/>
  <c r="BA97" i="2"/>
  <c r="BI96" i="2"/>
  <c r="BG96" i="2"/>
  <c r="BH96" i="2"/>
  <c r="AN99" i="2"/>
  <c r="AP98" i="2"/>
  <c r="AQ99" i="2"/>
  <c r="AS98" i="2"/>
  <c r="S94" i="2"/>
  <c r="T88" i="2"/>
  <c r="BE98" i="2" l="1"/>
  <c r="AW98" i="2"/>
  <c r="AY98" i="2"/>
  <c r="AZ98" i="2"/>
  <c r="AV98" i="2"/>
  <c r="AU98" i="2"/>
  <c r="BD98" i="2"/>
  <c r="BC98" i="2"/>
  <c r="BA98" i="2"/>
  <c r="BG97" i="2"/>
  <c r="BI97" i="2"/>
  <c r="AN100" i="2"/>
  <c r="AP99" i="2"/>
  <c r="BH97" i="2"/>
  <c r="AQ100" i="2"/>
  <c r="AS99" i="2"/>
  <c r="S95" i="2"/>
  <c r="T89" i="2"/>
  <c r="AY99" i="2" l="1"/>
  <c r="BA99" i="2"/>
  <c r="BD99" i="2"/>
  <c r="AV99" i="2"/>
  <c r="AU99" i="2"/>
  <c r="BE99" i="2"/>
  <c r="BC99" i="2"/>
  <c r="AZ99" i="2"/>
  <c r="AW99" i="2"/>
  <c r="BH98" i="2"/>
  <c r="AN101" i="2"/>
  <c r="AP100" i="2"/>
  <c r="BI98" i="2"/>
  <c r="BG98" i="2"/>
  <c r="AQ101" i="2"/>
  <c r="AS100" i="2"/>
  <c r="S96" i="2"/>
  <c r="T90" i="2"/>
  <c r="BA100" i="2" l="1"/>
  <c r="BC100" i="2"/>
  <c r="AU100" i="2"/>
  <c r="BD100" i="2"/>
  <c r="AV100" i="2"/>
  <c r="BE100" i="2"/>
  <c r="AZ100" i="2"/>
  <c r="AY100" i="2"/>
  <c r="AW100" i="2"/>
  <c r="BG99" i="2"/>
  <c r="AN102" i="2"/>
  <c r="AP101" i="2"/>
  <c r="BI99" i="2"/>
  <c r="BH99" i="2"/>
  <c r="AQ102" i="2"/>
  <c r="AS101" i="2"/>
  <c r="S97" i="2"/>
  <c r="T91" i="2"/>
  <c r="BC101" i="2" l="1"/>
  <c r="AU101" i="2"/>
  <c r="BE101" i="2"/>
  <c r="AW101" i="2"/>
  <c r="BD101" i="2"/>
  <c r="BA101" i="2"/>
  <c r="AZ101" i="2"/>
  <c r="AY101" i="2"/>
  <c r="AV101" i="2"/>
  <c r="BG100" i="2"/>
  <c r="BI100" i="2"/>
  <c r="BH100" i="2"/>
  <c r="AN103" i="2"/>
  <c r="AP102" i="2"/>
  <c r="AQ103" i="2"/>
  <c r="AS102" i="2"/>
  <c r="S98" i="2"/>
  <c r="T92" i="2"/>
  <c r="BE102" i="2" l="1"/>
  <c r="AW102" i="2"/>
  <c r="AY102" i="2"/>
  <c r="AV102" i="2"/>
  <c r="AZ102" i="2"/>
  <c r="BD102" i="2"/>
  <c r="BC102" i="2"/>
  <c r="BA102" i="2"/>
  <c r="AU102" i="2"/>
  <c r="BG101" i="2"/>
  <c r="BH101" i="2"/>
  <c r="BI101" i="2"/>
  <c r="AN104" i="2"/>
  <c r="AP103" i="2"/>
  <c r="AQ104" i="2"/>
  <c r="AS103" i="2"/>
  <c r="S99" i="2"/>
  <c r="T93" i="2"/>
  <c r="AY103" i="2" l="1"/>
  <c r="BA103" i="2"/>
  <c r="BD103" i="2"/>
  <c r="BC103" i="2"/>
  <c r="AZ103" i="2"/>
  <c r="AW103" i="2"/>
  <c r="AV103" i="2"/>
  <c r="AU103" i="2"/>
  <c r="BE103" i="2"/>
  <c r="BH102" i="2"/>
  <c r="BI102" i="2"/>
  <c r="AN105" i="2"/>
  <c r="AP104" i="2"/>
  <c r="BG102" i="2"/>
  <c r="AQ105" i="2"/>
  <c r="AS104" i="2"/>
  <c r="S100" i="2"/>
  <c r="T94" i="2"/>
  <c r="BA104" i="2" l="1"/>
  <c r="BC104" i="2"/>
  <c r="AU104" i="2"/>
  <c r="AZ104" i="2"/>
  <c r="BD104" i="2"/>
  <c r="AY104" i="2"/>
  <c r="AW104" i="2"/>
  <c r="AV104" i="2"/>
  <c r="BE104" i="2"/>
  <c r="BI103" i="2"/>
  <c r="BG103" i="2"/>
  <c r="BH103" i="2"/>
  <c r="AN106" i="2"/>
  <c r="AP105" i="2"/>
  <c r="AQ106" i="2"/>
  <c r="AS105" i="2"/>
  <c r="S101" i="2"/>
  <c r="T95" i="2"/>
  <c r="BC105" i="2" l="1"/>
  <c r="AU105" i="2"/>
  <c r="BE105" i="2"/>
  <c r="AW105" i="2"/>
  <c r="AZ105" i="2"/>
  <c r="AY105" i="2"/>
  <c r="AV105" i="2"/>
  <c r="BD105" i="2"/>
  <c r="BA105" i="2"/>
  <c r="BG104" i="2"/>
  <c r="AN107" i="2"/>
  <c r="AP106" i="2"/>
  <c r="BI104" i="2"/>
  <c r="BH104" i="2"/>
  <c r="AQ107" i="2"/>
  <c r="AS106" i="2"/>
  <c r="S102" i="2"/>
  <c r="T96" i="2"/>
  <c r="BE106" i="2" l="1"/>
  <c r="AW106" i="2"/>
  <c r="AY106" i="2"/>
  <c r="BD106" i="2"/>
  <c r="AV106" i="2"/>
  <c r="AZ106" i="2"/>
  <c r="AU106" i="2"/>
  <c r="BC106" i="2"/>
  <c r="BA106" i="2"/>
  <c r="BI105" i="2"/>
  <c r="BG105" i="2"/>
  <c r="AN108" i="2"/>
  <c r="AP108" i="2" s="1"/>
  <c r="AP107" i="2"/>
  <c r="BH105" i="2"/>
  <c r="AQ108" i="2"/>
  <c r="AS108" i="2" s="1"/>
  <c r="AS107" i="2"/>
  <c r="S103" i="2"/>
  <c r="T97" i="2"/>
  <c r="BA108" i="2" l="1"/>
  <c r="BC108" i="2"/>
  <c r="AU108" i="2"/>
  <c r="AZ108" i="2"/>
  <c r="AV108" i="2"/>
  <c r="BE108" i="2"/>
  <c r="BD108" i="2"/>
  <c r="AY108" i="2"/>
  <c r="AW108" i="2"/>
  <c r="AY107" i="2"/>
  <c r="BA107" i="2"/>
  <c r="AV107" i="2"/>
  <c r="AW107" i="2"/>
  <c r="AU107" i="2"/>
  <c r="BE107" i="2"/>
  <c r="BD107" i="2"/>
  <c r="BC107" i="2"/>
  <c r="AZ107" i="2"/>
  <c r="BH106" i="2"/>
  <c r="BI106" i="2"/>
  <c r="BG106" i="2"/>
  <c r="S104" i="2"/>
  <c r="T98" i="2"/>
  <c r="U6" i="2"/>
  <c r="U97" i="2" s="1"/>
  <c r="U98" i="2" l="1"/>
  <c r="AT97" i="2"/>
  <c r="V97" i="2"/>
  <c r="U8" i="2"/>
  <c r="AT8" i="2" s="1"/>
  <c r="BF8" i="2" s="1"/>
  <c r="U9" i="2"/>
  <c r="AT9" i="2" s="1"/>
  <c r="U10" i="2"/>
  <c r="AT10" i="2" s="1"/>
  <c r="U11" i="2"/>
  <c r="AT11" i="2" s="1"/>
  <c r="U12" i="2"/>
  <c r="AT12" i="2" s="1"/>
  <c r="U13" i="2"/>
  <c r="AT13" i="2" s="1"/>
  <c r="U14" i="2"/>
  <c r="AT14" i="2" s="1"/>
  <c r="U15" i="2"/>
  <c r="AT15" i="2" s="1"/>
  <c r="U16" i="2"/>
  <c r="AT16" i="2" s="1"/>
  <c r="U17" i="2"/>
  <c r="AT17" i="2" s="1"/>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AT98" i="2"/>
  <c r="V98" i="2"/>
  <c r="BI107" i="2"/>
  <c r="BI108" i="2"/>
  <c r="BG107" i="2"/>
  <c r="BG108" i="2"/>
  <c r="BH108" i="2"/>
  <c r="BH107" i="2"/>
  <c r="S105" i="2"/>
  <c r="T99" i="2"/>
  <c r="U99" i="2" s="1"/>
  <c r="AT96" i="2" l="1"/>
  <c r="V96" i="2"/>
  <c r="AT79" i="2"/>
  <c r="V79" i="2"/>
  <c r="AT93" i="2"/>
  <c r="V93" i="2"/>
  <c r="AT85" i="2"/>
  <c r="V85" i="2"/>
  <c r="AT77" i="2"/>
  <c r="V77" i="2"/>
  <c r="AT69" i="2"/>
  <c r="V69" i="2"/>
  <c r="AT61" i="2"/>
  <c r="V61" i="2"/>
  <c r="AT53" i="2"/>
  <c r="V53" i="2"/>
  <c r="AT45" i="2"/>
  <c r="V45" i="2"/>
  <c r="AT37" i="2"/>
  <c r="V37" i="2"/>
  <c r="AT29" i="2"/>
  <c r="V29" i="2"/>
  <c r="AT21" i="2"/>
  <c r="V21" i="2"/>
  <c r="AT92" i="2"/>
  <c r="V92" i="2"/>
  <c r="AT84" i="2"/>
  <c r="V84" i="2"/>
  <c r="AT76" i="2"/>
  <c r="V76" i="2"/>
  <c r="AT68" i="2"/>
  <c r="V68" i="2"/>
  <c r="AT60" i="2"/>
  <c r="V60" i="2"/>
  <c r="AT52" i="2"/>
  <c r="V52" i="2"/>
  <c r="AT44" i="2"/>
  <c r="V44" i="2"/>
  <c r="AT36" i="2"/>
  <c r="V36" i="2"/>
  <c r="AT28" i="2"/>
  <c r="V28" i="2"/>
  <c r="AT20" i="2"/>
  <c r="V20" i="2"/>
  <c r="AT91" i="2"/>
  <c r="V91" i="2"/>
  <c r="AT83" i="2"/>
  <c r="V83" i="2"/>
  <c r="AT75" i="2"/>
  <c r="V75" i="2"/>
  <c r="AT67" i="2"/>
  <c r="V67" i="2"/>
  <c r="AT59" i="2"/>
  <c r="V59" i="2"/>
  <c r="AT51" i="2"/>
  <c r="V51" i="2"/>
  <c r="AT43" i="2"/>
  <c r="V43" i="2"/>
  <c r="AT35" i="2"/>
  <c r="V35" i="2"/>
  <c r="AT27" i="2"/>
  <c r="V27" i="2"/>
  <c r="AT19" i="2"/>
  <c r="V19" i="2"/>
  <c r="AI98" i="2"/>
  <c r="AX98" i="2" s="1"/>
  <c r="BB98" i="2"/>
  <c r="AT90" i="2"/>
  <c r="V90" i="2"/>
  <c r="AT82" i="2"/>
  <c r="V82" i="2"/>
  <c r="AT74" i="2"/>
  <c r="V74" i="2"/>
  <c r="AT66" i="2"/>
  <c r="V66" i="2"/>
  <c r="AT58" i="2"/>
  <c r="V58" i="2"/>
  <c r="AT50" i="2"/>
  <c r="V50" i="2"/>
  <c r="AT42" i="2"/>
  <c r="V42" i="2"/>
  <c r="AT34" i="2"/>
  <c r="V34" i="2"/>
  <c r="AT26" i="2"/>
  <c r="V26" i="2"/>
  <c r="AT18" i="2"/>
  <c r="V18" i="2"/>
  <c r="AM18" i="2" s="1"/>
  <c r="AT89" i="2"/>
  <c r="V89" i="2"/>
  <c r="AT81" i="2"/>
  <c r="V81" i="2"/>
  <c r="AT73" i="2"/>
  <c r="V73" i="2"/>
  <c r="AT65" i="2"/>
  <c r="V65" i="2"/>
  <c r="AT57" i="2"/>
  <c r="V57" i="2"/>
  <c r="AT49" i="2"/>
  <c r="V49" i="2"/>
  <c r="AT41" i="2"/>
  <c r="V41" i="2"/>
  <c r="AT33" i="2"/>
  <c r="V33" i="2"/>
  <c r="AT25" i="2"/>
  <c r="V25" i="2"/>
  <c r="AT88" i="2"/>
  <c r="V88" i="2"/>
  <c r="AT80" i="2"/>
  <c r="V80" i="2"/>
  <c r="AT72" i="2"/>
  <c r="V72" i="2"/>
  <c r="AT64" i="2"/>
  <c r="V64" i="2"/>
  <c r="AT56" i="2"/>
  <c r="V56" i="2"/>
  <c r="AT48" i="2"/>
  <c r="V48" i="2"/>
  <c r="AT40" i="2"/>
  <c r="V40" i="2"/>
  <c r="AT32" i="2"/>
  <c r="V32" i="2"/>
  <c r="AT24" i="2"/>
  <c r="V24" i="2"/>
  <c r="AT87" i="2"/>
  <c r="V87" i="2"/>
  <c r="AT71" i="2"/>
  <c r="V71" i="2"/>
  <c r="AT63" i="2"/>
  <c r="V63" i="2"/>
  <c r="AT55" i="2"/>
  <c r="V55" i="2"/>
  <c r="AT47" i="2"/>
  <c r="V47" i="2"/>
  <c r="AT39" i="2"/>
  <c r="V39" i="2"/>
  <c r="AT31" i="2"/>
  <c r="V31" i="2"/>
  <c r="AT23" i="2"/>
  <c r="V23" i="2"/>
  <c r="AI97" i="2"/>
  <c r="AX97" i="2" s="1"/>
  <c r="BB97" i="2"/>
  <c r="AT99" i="2"/>
  <c r="V99" i="2"/>
  <c r="AT95" i="2"/>
  <c r="V95" i="2"/>
  <c r="AT94" i="2"/>
  <c r="V94" i="2"/>
  <c r="AT86" i="2"/>
  <c r="V86" i="2"/>
  <c r="AT78" i="2"/>
  <c r="V78" i="2"/>
  <c r="AT70" i="2"/>
  <c r="V70" i="2"/>
  <c r="AT62" i="2"/>
  <c r="V62" i="2"/>
  <c r="AT54" i="2"/>
  <c r="V54" i="2"/>
  <c r="AT46" i="2"/>
  <c r="V46" i="2"/>
  <c r="AT38" i="2"/>
  <c r="V38" i="2"/>
  <c r="AT30" i="2"/>
  <c r="V30" i="2"/>
  <c r="AT22" i="2"/>
  <c r="V22" i="2"/>
  <c r="S106" i="2"/>
  <c r="T100" i="2"/>
  <c r="U100" i="2" s="1"/>
  <c r="AI26" i="2" l="1"/>
  <c r="AX26" i="2" s="1"/>
  <c r="BB26" i="2"/>
  <c r="AI42" i="2"/>
  <c r="AX42" i="2" s="1"/>
  <c r="BB42" i="2"/>
  <c r="AI74" i="2"/>
  <c r="AX74" i="2" s="1"/>
  <c r="BB74" i="2"/>
  <c r="AI19" i="2"/>
  <c r="AX19" i="2" s="1"/>
  <c r="BB19" i="2"/>
  <c r="AI51" i="2"/>
  <c r="AX51" i="2" s="1"/>
  <c r="BB51" i="2"/>
  <c r="AI83" i="2"/>
  <c r="AX83" i="2" s="1"/>
  <c r="BB83" i="2"/>
  <c r="AI36" i="2"/>
  <c r="AX36" i="2" s="1"/>
  <c r="BB36" i="2"/>
  <c r="AI68" i="2"/>
  <c r="AX68" i="2" s="1"/>
  <c r="BB68" i="2"/>
  <c r="AI21" i="2"/>
  <c r="AX21" i="2" s="1"/>
  <c r="BB21" i="2"/>
  <c r="AI53" i="2"/>
  <c r="AX53" i="2" s="1"/>
  <c r="BB53" i="2"/>
  <c r="AI85" i="2"/>
  <c r="AX85" i="2" s="1"/>
  <c r="BB85" i="2"/>
  <c r="AT100" i="2"/>
  <c r="V100" i="2"/>
  <c r="AI46" i="2"/>
  <c r="AX46" i="2" s="1"/>
  <c r="BB46" i="2"/>
  <c r="AI78" i="2"/>
  <c r="AX78" i="2" s="1"/>
  <c r="BB78" i="2"/>
  <c r="AI99" i="2"/>
  <c r="AX99" i="2" s="1"/>
  <c r="BB99" i="2"/>
  <c r="AI39" i="2"/>
  <c r="AX39" i="2" s="1"/>
  <c r="BB39" i="2"/>
  <c r="AI71" i="2"/>
  <c r="AX71" i="2" s="1"/>
  <c r="BB71" i="2"/>
  <c r="AI40" i="2"/>
  <c r="AX40" i="2" s="1"/>
  <c r="BB40" i="2"/>
  <c r="AI72" i="2"/>
  <c r="AX72" i="2" s="1"/>
  <c r="BB72" i="2"/>
  <c r="AI33" i="2"/>
  <c r="AX33" i="2" s="1"/>
  <c r="BB33" i="2"/>
  <c r="AI65" i="2"/>
  <c r="AX65" i="2" s="1"/>
  <c r="BB65" i="2"/>
  <c r="AI50" i="2"/>
  <c r="AX50" i="2" s="1"/>
  <c r="BB50" i="2"/>
  <c r="AI82" i="2"/>
  <c r="AX82" i="2" s="1"/>
  <c r="BB82" i="2"/>
  <c r="AI27" i="2"/>
  <c r="AX27" i="2" s="1"/>
  <c r="BB27" i="2"/>
  <c r="AI59" i="2"/>
  <c r="AX59" i="2" s="1"/>
  <c r="BB59" i="2"/>
  <c r="AI91" i="2"/>
  <c r="AX91" i="2" s="1"/>
  <c r="BB91" i="2"/>
  <c r="AI44" i="2"/>
  <c r="AX44" i="2" s="1"/>
  <c r="BB44" i="2"/>
  <c r="AI76" i="2"/>
  <c r="AX76" i="2" s="1"/>
  <c r="BB76" i="2"/>
  <c r="AI29" i="2"/>
  <c r="AX29" i="2" s="1"/>
  <c r="BB29" i="2"/>
  <c r="AI61" i="2"/>
  <c r="AX61" i="2" s="1"/>
  <c r="BB61" i="2"/>
  <c r="AI93" i="2"/>
  <c r="AX93" i="2" s="1"/>
  <c r="BB93" i="2"/>
  <c r="AI18" i="2"/>
  <c r="AX18" i="2" s="1"/>
  <c r="BF18" i="2" s="1"/>
  <c r="V12" i="2"/>
  <c r="AM12" i="2" s="1"/>
  <c r="V11" i="2"/>
  <c r="AM11" i="2" s="1"/>
  <c r="V10" i="2"/>
  <c r="AM10" i="2" s="1"/>
  <c r="V9" i="2"/>
  <c r="AM9" i="2" s="1"/>
  <c r="V15" i="2"/>
  <c r="AM15" i="2" s="1"/>
  <c r="V16" i="2"/>
  <c r="AM16" i="2" s="1"/>
  <c r="V17" i="2"/>
  <c r="AM17" i="2" s="1"/>
  <c r="F27" i="2" s="1"/>
  <c r="V13" i="2"/>
  <c r="AM13" i="2" s="1"/>
  <c r="V14" i="2"/>
  <c r="AM14" i="2" s="1"/>
  <c r="BB18" i="2"/>
  <c r="AI22" i="2"/>
  <c r="AX22" i="2" s="1"/>
  <c r="BB22" i="2"/>
  <c r="AI54" i="2"/>
  <c r="AX54" i="2" s="1"/>
  <c r="BB54" i="2"/>
  <c r="AI86" i="2"/>
  <c r="AX86" i="2" s="1"/>
  <c r="BB86" i="2"/>
  <c r="AI47" i="2"/>
  <c r="AX47" i="2" s="1"/>
  <c r="BB47" i="2"/>
  <c r="AI87" i="2"/>
  <c r="AX87" i="2" s="1"/>
  <c r="BB87" i="2"/>
  <c r="AI48" i="2"/>
  <c r="AX48" i="2" s="1"/>
  <c r="BB48" i="2"/>
  <c r="AI80" i="2"/>
  <c r="AX80" i="2" s="1"/>
  <c r="BB80" i="2"/>
  <c r="AI41" i="2"/>
  <c r="AX41" i="2" s="1"/>
  <c r="BB41" i="2"/>
  <c r="AI73" i="2"/>
  <c r="AX73" i="2" s="1"/>
  <c r="BB73" i="2"/>
  <c r="AI58" i="2"/>
  <c r="AX58" i="2" s="1"/>
  <c r="BB58" i="2"/>
  <c r="AI90" i="2"/>
  <c r="AX90" i="2" s="1"/>
  <c r="BB90" i="2"/>
  <c r="AI35" i="2"/>
  <c r="AX35" i="2" s="1"/>
  <c r="BB35" i="2"/>
  <c r="AI67" i="2"/>
  <c r="AX67" i="2" s="1"/>
  <c r="BB67" i="2"/>
  <c r="AI20" i="2"/>
  <c r="AX20" i="2" s="1"/>
  <c r="BB20" i="2"/>
  <c r="AI52" i="2"/>
  <c r="AX52" i="2" s="1"/>
  <c r="BB52" i="2"/>
  <c r="AI84" i="2"/>
  <c r="AX84" i="2" s="1"/>
  <c r="BB84" i="2"/>
  <c r="AI37" i="2"/>
  <c r="AX37" i="2" s="1"/>
  <c r="BB37" i="2"/>
  <c r="AI69" i="2"/>
  <c r="AX69" i="2" s="1"/>
  <c r="BB69" i="2"/>
  <c r="AI79" i="2"/>
  <c r="AX79" i="2" s="1"/>
  <c r="BB79" i="2"/>
  <c r="AI62" i="2"/>
  <c r="AX62" i="2" s="1"/>
  <c r="BB62" i="2"/>
  <c r="AI94" i="2"/>
  <c r="AX94" i="2" s="1"/>
  <c r="BB94" i="2"/>
  <c r="AI23" i="2"/>
  <c r="AX23" i="2" s="1"/>
  <c r="BB23" i="2"/>
  <c r="AI55" i="2"/>
  <c r="AX55" i="2" s="1"/>
  <c r="BB55" i="2"/>
  <c r="AI24" i="2"/>
  <c r="AX24" i="2" s="1"/>
  <c r="BB24" i="2"/>
  <c r="AI56" i="2"/>
  <c r="AX56" i="2" s="1"/>
  <c r="BB56" i="2"/>
  <c r="AI88" i="2"/>
  <c r="AX88" i="2" s="1"/>
  <c r="BB88" i="2"/>
  <c r="AI49" i="2"/>
  <c r="AX49" i="2" s="1"/>
  <c r="BB49" i="2"/>
  <c r="AI81" i="2"/>
  <c r="AX81" i="2" s="1"/>
  <c r="BB81" i="2"/>
  <c r="AI30" i="2"/>
  <c r="AX30" i="2" s="1"/>
  <c r="BB30" i="2"/>
  <c r="AI34" i="2"/>
  <c r="AX34" i="2" s="1"/>
  <c r="BB34" i="2"/>
  <c r="AI66" i="2"/>
  <c r="AX66" i="2" s="1"/>
  <c r="BB66" i="2"/>
  <c r="AI43" i="2"/>
  <c r="AX43" i="2" s="1"/>
  <c r="BB43" i="2"/>
  <c r="AI75" i="2"/>
  <c r="AX75" i="2" s="1"/>
  <c r="BB75" i="2"/>
  <c r="AI28" i="2"/>
  <c r="AX28" i="2" s="1"/>
  <c r="BB28" i="2"/>
  <c r="AI60" i="2"/>
  <c r="AX60" i="2" s="1"/>
  <c r="BB60" i="2"/>
  <c r="AI92" i="2"/>
  <c r="AX92" i="2" s="1"/>
  <c r="BB92" i="2"/>
  <c r="AI45" i="2"/>
  <c r="AX45" i="2" s="1"/>
  <c r="BB45" i="2"/>
  <c r="AI77" i="2"/>
  <c r="AX77" i="2" s="1"/>
  <c r="BB77" i="2"/>
  <c r="AI96" i="2"/>
  <c r="AX96" i="2" s="1"/>
  <c r="BB96" i="2"/>
  <c r="AI38" i="2"/>
  <c r="AX38" i="2" s="1"/>
  <c r="BB38" i="2"/>
  <c r="AI70" i="2"/>
  <c r="AX70" i="2" s="1"/>
  <c r="BB70" i="2"/>
  <c r="AI95" i="2"/>
  <c r="AX95" i="2" s="1"/>
  <c r="BB95" i="2"/>
  <c r="AI31" i="2"/>
  <c r="AX31" i="2" s="1"/>
  <c r="BB31" i="2"/>
  <c r="AI63" i="2"/>
  <c r="AX63" i="2" s="1"/>
  <c r="BB63" i="2"/>
  <c r="AI32" i="2"/>
  <c r="AX32" i="2" s="1"/>
  <c r="BB32" i="2"/>
  <c r="AI64" i="2"/>
  <c r="AX64" i="2" s="1"/>
  <c r="BB64" i="2"/>
  <c r="AI25" i="2"/>
  <c r="AX25" i="2" s="1"/>
  <c r="BB25" i="2"/>
  <c r="AI57" i="2"/>
  <c r="AX57" i="2" s="1"/>
  <c r="BB57" i="2"/>
  <c r="AI89" i="2"/>
  <c r="AX89" i="2" s="1"/>
  <c r="BB89" i="2"/>
  <c r="BF97" i="2"/>
  <c r="S107" i="2"/>
  <c r="T101" i="2"/>
  <c r="U101" i="2" s="1"/>
  <c r="H27" i="2" l="1"/>
  <c r="H28" i="2" s="1"/>
  <c r="J27" i="2"/>
  <c r="J28" i="2" s="1"/>
  <c r="G27" i="2"/>
  <c r="G29" i="2" s="1"/>
  <c r="G31" i="2" s="1"/>
  <c r="G32" i="2" s="1"/>
  <c r="I27" i="2"/>
  <c r="I29" i="2" s="1"/>
  <c r="I31" i="2" s="1"/>
  <c r="I32" i="2" s="1"/>
  <c r="F29" i="2"/>
  <c r="F31" i="2" s="1"/>
  <c r="F32" i="2" s="1"/>
  <c r="F28" i="2"/>
  <c r="AT101" i="2"/>
  <c r="V101" i="2"/>
  <c r="AI14" i="2"/>
  <c r="AX14" i="2" s="1"/>
  <c r="BB14" i="2"/>
  <c r="AI12" i="2"/>
  <c r="AX12" i="2" s="1"/>
  <c r="BB12" i="2"/>
  <c r="AI100" i="2"/>
  <c r="AX100" i="2" s="1"/>
  <c r="BB100" i="2"/>
  <c r="AI13" i="2"/>
  <c r="AX13" i="2" s="1"/>
  <c r="BB13" i="2"/>
  <c r="AI17" i="2"/>
  <c r="AX17" i="2" s="1"/>
  <c r="BB17" i="2"/>
  <c r="AI16" i="2"/>
  <c r="AX16" i="2" s="1"/>
  <c r="BB16" i="2"/>
  <c r="AI15" i="2"/>
  <c r="AX15" i="2" s="1"/>
  <c r="BB15" i="2"/>
  <c r="AI9" i="2"/>
  <c r="AX9" i="2" s="1"/>
  <c r="BB9" i="2"/>
  <c r="AI10" i="2"/>
  <c r="AX10" i="2" s="1"/>
  <c r="BB10" i="2"/>
  <c r="AI11" i="2"/>
  <c r="AX11" i="2" s="1"/>
  <c r="BB11" i="2"/>
  <c r="BF45" i="2"/>
  <c r="BK45" i="2"/>
  <c r="BF33" i="2"/>
  <c r="BK33" i="2"/>
  <c r="BF39" i="2"/>
  <c r="BK39" i="2"/>
  <c r="BF19" i="2"/>
  <c r="BK19" i="2"/>
  <c r="BF86" i="2"/>
  <c r="BK86" i="2"/>
  <c r="BF40" i="2"/>
  <c r="BK40" i="2"/>
  <c r="BF50" i="2"/>
  <c r="BK50" i="2"/>
  <c r="BF60" i="2"/>
  <c r="BK60" i="2"/>
  <c r="BF91" i="2"/>
  <c r="BK91" i="2"/>
  <c r="BF58" i="2"/>
  <c r="BK58" i="2"/>
  <c r="BF42" i="2"/>
  <c r="BK42" i="2"/>
  <c r="BF80" i="2"/>
  <c r="BK80" i="2"/>
  <c r="BF98" i="2"/>
  <c r="BK98" i="2"/>
  <c r="BF29" i="2"/>
  <c r="BK29" i="2"/>
  <c r="BF73" i="2"/>
  <c r="BK73" i="2"/>
  <c r="BF88" i="2"/>
  <c r="BK88" i="2"/>
  <c r="BF38" i="2"/>
  <c r="BK38" i="2"/>
  <c r="BF69" i="2"/>
  <c r="BK69" i="2"/>
  <c r="BF28" i="2"/>
  <c r="BK28" i="2"/>
  <c r="BF84" i="2"/>
  <c r="BK84" i="2"/>
  <c r="BF65" i="2"/>
  <c r="BK65" i="2"/>
  <c r="BF32" i="2"/>
  <c r="BK32" i="2"/>
  <c r="BF62" i="2"/>
  <c r="BK62" i="2"/>
  <c r="BF26" i="2"/>
  <c r="BK26" i="2"/>
  <c r="BF35" i="2"/>
  <c r="BK35" i="2"/>
  <c r="BF31" i="2"/>
  <c r="BK31" i="2"/>
  <c r="BF57" i="2"/>
  <c r="BK57" i="2"/>
  <c r="BF95" i="2"/>
  <c r="BK95" i="2"/>
  <c r="BF77" i="2"/>
  <c r="BK77" i="2"/>
  <c r="BF47" i="2"/>
  <c r="BK47" i="2"/>
  <c r="BF81" i="2"/>
  <c r="BK81" i="2"/>
  <c r="BF49" i="2"/>
  <c r="BK49" i="2"/>
  <c r="BF37" i="2"/>
  <c r="BK37" i="2"/>
  <c r="BF67" i="2"/>
  <c r="BK67" i="2"/>
  <c r="BF70" i="2"/>
  <c r="BK70" i="2"/>
  <c r="BF63" i="2"/>
  <c r="BK63" i="2"/>
  <c r="BF94" i="2"/>
  <c r="BK94" i="2"/>
  <c r="BF34" i="2"/>
  <c r="BK34" i="2"/>
  <c r="BF90" i="2"/>
  <c r="BK90" i="2"/>
  <c r="BF20" i="2"/>
  <c r="BK20" i="2"/>
  <c r="BF43" i="2"/>
  <c r="BK43" i="2"/>
  <c r="BF23" i="2"/>
  <c r="BK23" i="2"/>
  <c r="BF30" i="2"/>
  <c r="BK30" i="2"/>
  <c r="BF22" i="2"/>
  <c r="BK22" i="2"/>
  <c r="BF96" i="2"/>
  <c r="BK96" i="2"/>
  <c r="BF52" i="2"/>
  <c r="BK52" i="2"/>
  <c r="BF56" i="2"/>
  <c r="BK56" i="2"/>
  <c r="BF66" i="2"/>
  <c r="BK66" i="2"/>
  <c r="BF87" i="2"/>
  <c r="BK87" i="2"/>
  <c r="BF59" i="2"/>
  <c r="BK59" i="2"/>
  <c r="BF64" i="2"/>
  <c r="BK64" i="2"/>
  <c r="BF21" i="2"/>
  <c r="BK21" i="2"/>
  <c r="BF41" i="2"/>
  <c r="BK41" i="2"/>
  <c r="BF51" i="2"/>
  <c r="BK51" i="2"/>
  <c r="BF78" i="2"/>
  <c r="BK78" i="2"/>
  <c r="BF93" i="2"/>
  <c r="BK93" i="2"/>
  <c r="BF55" i="2"/>
  <c r="BK55" i="2"/>
  <c r="BF72" i="2"/>
  <c r="BK72" i="2"/>
  <c r="BF75" i="2"/>
  <c r="BK75" i="2"/>
  <c r="BF25" i="2"/>
  <c r="BK25" i="2"/>
  <c r="BF24" i="2"/>
  <c r="BK24" i="2"/>
  <c r="BK97" i="2"/>
  <c r="BF48" i="2"/>
  <c r="BK48" i="2"/>
  <c r="BF61" i="2"/>
  <c r="BK61" i="2"/>
  <c r="BF76" i="2"/>
  <c r="BK76" i="2"/>
  <c r="BF68" i="2"/>
  <c r="BK68" i="2"/>
  <c r="BF53" i="2"/>
  <c r="BK53" i="2"/>
  <c r="BF74" i="2"/>
  <c r="BK74" i="2"/>
  <c r="BF54" i="2"/>
  <c r="BK54" i="2"/>
  <c r="BF83" i="2"/>
  <c r="BK83" i="2"/>
  <c r="BF85" i="2"/>
  <c r="BK85" i="2"/>
  <c r="BF44" i="2"/>
  <c r="BK44" i="2"/>
  <c r="BF46" i="2"/>
  <c r="BK46" i="2"/>
  <c r="BF89" i="2"/>
  <c r="BK89" i="2"/>
  <c r="BF36" i="2"/>
  <c r="BK36" i="2"/>
  <c r="BF92" i="2"/>
  <c r="BK92" i="2"/>
  <c r="BF27" i="2"/>
  <c r="BK27" i="2"/>
  <c r="BF79" i="2"/>
  <c r="BK79" i="2"/>
  <c r="BF71" i="2"/>
  <c r="BK71" i="2"/>
  <c r="BF82" i="2"/>
  <c r="BK82" i="2"/>
  <c r="S108" i="2"/>
  <c r="T102" i="2"/>
  <c r="U102" i="2" s="1"/>
  <c r="I28" i="2" l="1"/>
  <c r="G28" i="2"/>
  <c r="J29" i="2"/>
  <c r="J31" i="2" s="1"/>
  <c r="J32" i="2" s="1"/>
  <c r="H29" i="2"/>
  <c r="H31" i="2" s="1"/>
  <c r="H32" i="2" s="1"/>
  <c r="AT102" i="2"/>
  <c r="V102" i="2"/>
  <c r="AI101" i="2"/>
  <c r="AX101" i="2" s="1"/>
  <c r="BB101" i="2"/>
  <c r="BF99" i="2"/>
  <c r="BK99" i="2"/>
  <c r="T103" i="2"/>
  <c r="U103" i="2" s="1"/>
  <c r="AT103" i="2" l="1"/>
  <c r="V103" i="2"/>
  <c r="AI102" i="2"/>
  <c r="AX102" i="2" s="1"/>
  <c r="BB102" i="2"/>
  <c r="BF100" i="2"/>
  <c r="BK100" i="2"/>
  <c r="T104" i="2"/>
  <c r="U104" i="2" s="1"/>
  <c r="AT104" i="2" l="1"/>
  <c r="V104" i="2"/>
  <c r="AI103" i="2"/>
  <c r="AX103" i="2" s="1"/>
  <c r="BB103" i="2"/>
  <c r="BF101" i="2"/>
  <c r="BK101" i="2"/>
  <c r="T105" i="2"/>
  <c r="U105" i="2" s="1"/>
  <c r="AT105" i="2" l="1"/>
  <c r="V105" i="2"/>
  <c r="AI104" i="2"/>
  <c r="AX104" i="2" s="1"/>
  <c r="BB104" i="2"/>
  <c r="BF102" i="2"/>
  <c r="BK102" i="2"/>
  <c r="T106" i="2"/>
  <c r="U106" i="2" s="1"/>
  <c r="AT106" i="2" l="1"/>
  <c r="V106" i="2"/>
  <c r="AI105" i="2"/>
  <c r="AX105" i="2" s="1"/>
  <c r="BB105" i="2"/>
  <c r="BF103" i="2"/>
  <c r="BK103" i="2"/>
  <c r="T107" i="2"/>
  <c r="U107" i="2" s="1"/>
  <c r="AT107" i="2" l="1"/>
  <c r="V107" i="2"/>
  <c r="AI106" i="2"/>
  <c r="AX106" i="2" s="1"/>
  <c r="BB106" i="2"/>
  <c r="BF104" i="2"/>
  <c r="BK104" i="2"/>
  <c r="T108" i="2"/>
  <c r="U108" i="2" s="1"/>
  <c r="AT108" i="2" l="1"/>
  <c r="V108" i="2"/>
  <c r="AI107" i="2"/>
  <c r="AX107" i="2" s="1"/>
  <c r="BB107" i="2"/>
  <c r="BF105" i="2"/>
  <c r="BK105" i="2"/>
  <c r="E39" i="2" l="1"/>
  <c r="E40" i="2"/>
  <c r="E42" i="2"/>
  <c r="E41" i="2"/>
  <c r="AI108" i="2"/>
  <c r="AX108" i="2" s="1"/>
  <c r="BB108" i="2"/>
  <c r="BF106" i="2"/>
  <c r="BK106" i="2"/>
  <c r="BF16" i="2"/>
  <c r="BF11" i="2"/>
  <c r="BF15" i="2"/>
  <c r="BF12" i="2"/>
  <c r="BF9" i="2"/>
  <c r="BF10" i="2"/>
  <c r="BK9" i="2" l="1"/>
  <c r="BK10" i="2"/>
  <c r="BF108" i="2"/>
  <c r="BK108" i="2"/>
  <c r="BF107" i="2"/>
  <c r="BK107" i="2"/>
  <c r="BK13" i="2"/>
  <c r="BK12" i="2"/>
  <c r="BF13" i="2"/>
  <c r="BK14" i="2"/>
  <c r="BF14" i="2"/>
  <c r="BK15" i="2"/>
  <c r="BK11" i="2"/>
  <c r="BK16" i="2"/>
  <c r="BK18" i="2" l="1"/>
  <c r="BK17" i="2"/>
  <c r="BF17" i="2"/>
</calcChain>
</file>

<file path=xl/sharedStrings.xml><?xml version="1.0" encoding="utf-8"?>
<sst xmlns="http://schemas.openxmlformats.org/spreadsheetml/2006/main" count="11456" uniqueCount="3403">
  <si>
    <t>S</t>
  </si>
  <si>
    <t>LS</t>
  </si>
  <si>
    <t>SL</t>
  </si>
  <si>
    <t>L</t>
  </si>
  <si>
    <t>SCL</t>
  </si>
  <si>
    <t>CL</t>
  </si>
  <si>
    <t>CN</t>
  </si>
  <si>
    <t>CC</t>
  </si>
  <si>
    <t>Var</t>
  </si>
  <si>
    <t>ZONE</t>
  </si>
  <si>
    <t>ZONE_CODE</t>
  </si>
  <si>
    <t>COUNT_</t>
  </si>
  <si>
    <t>Rain_ag MEAN</t>
  </si>
  <si>
    <t>Rain_ag STD</t>
  </si>
  <si>
    <t>Rain_ag MIN_</t>
  </si>
  <si>
    <t>Rain_ag MAX_</t>
  </si>
  <si>
    <t>Evap_ag MEAN</t>
  </si>
  <si>
    <t>Evap_ag STD</t>
  </si>
  <si>
    <t>Evap_ag MIN_</t>
  </si>
  <si>
    <t>Evap_ag MAX_</t>
  </si>
  <si>
    <t>rockdepth_ag MEAN</t>
  </si>
  <si>
    <t>rockdepth_ag STD</t>
  </si>
  <si>
    <t>rockdepth_ag MIN_</t>
  </si>
  <si>
    <t>rockdepth_ag MAX_</t>
  </si>
  <si>
    <t>surfclay_ag MEAN</t>
  </si>
  <si>
    <t>surfclay_ag STD</t>
  </si>
  <si>
    <t>surfclay_ag MIN_</t>
  </si>
  <si>
    <t>surfclay_ag MAX_</t>
  </si>
  <si>
    <t>fertinher_ag MEAN</t>
  </si>
  <si>
    <t>fertinher_ag STD</t>
  </si>
  <si>
    <t>fertinher_ag MIN_</t>
  </si>
  <si>
    <t>fertinher_ag MAX_</t>
  </si>
  <si>
    <t>tph_50ag MEAN</t>
  </si>
  <si>
    <t>tph_50ag STD</t>
  </si>
  <si>
    <t>tph_50ag MIN_</t>
  </si>
  <si>
    <t>tph_50ag MAX_</t>
  </si>
  <si>
    <t>tph_50ag SUM_</t>
  </si>
  <si>
    <t>tph_88ag MEAN</t>
  </si>
  <si>
    <t>tph_88ag STD</t>
  </si>
  <si>
    <t>tph_88ag MIN_</t>
  </si>
  <si>
    <t>tph_88ag MAX_</t>
  </si>
  <si>
    <t>tph_88ag SUM_</t>
  </si>
  <si>
    <t>tph_100ag MEAN</t>
  </si>
  <si>
    <t>tph_100ag STD</t>
  </si>
  <si>
    <t>tph_100ag MIN_</t>
  </si>
  <si>
    <t>tph_100ag MAX_</t>
  </si>
  <si>
    <t>tph_100ag SUM_</t>
  </si>
  <si>
    <t>co2_50ag MEAN</t>
  </si>
  <si>
    <t>co2_50ag STD</t>
  </si>
  <si>
    <t>co2_50ag MIN_</t>
  </si>
  <si>
    <t>co2_50ag MAX_</t>
  </si>
  <si>
    <t>co2_50ag SUM_</t>
  </si>
  <si>
    <t>co2_88ag MEAN</t>
  </si>
  <si>
    <t>co2_88ag STD</t>
  </si>
  <si>
    <t>co2_88ag MIN_</t>
  </si>
  <si>
    <t>co2_88ag MAX_</t>
  </si>
  <si>
    <t>co2_88ag SUM_</t>
  </si>
  <si>
    <t>co2_100ag MEAN</t>
  </si>
  <si>
    <t>co2_100ag STD</t>
  </si>
  <si>
    <t>co2_100ag MIN_</t>
  </si>
  <si>
    <t>co2_100ag MAX_</t>
  </si>
  <si>
    <t>co2_100ag SUM_</t>
  </si>
  <si>
    <t>&lt;250</t>
  </si>
  <si>
    <t>Total</t>
  </si>
  <si>
    <t>200</t>
  </si>
  <si>
    <t>251-350</t>
  </si>
  <si>
    <t>300</t>
  </si>
  <si>
    <t>351-450</t>
  </si>
  <si>
    <t>400</t>
  </si>
  <si>
    <t>451-550</t>
  </si>
  <si>
    <t>500</t>
  </si>
  <si>
    <t>551-650</t>
  </si>
  <si>
    <t>600</t>
  </si>
  <si>
    <t>651-750</t>
  </si>
  <si>
    <t>700</t>
  </si>
  <si>
    <t>750+</t>
  </si>
  <si>
    <t>800</t>
  </si>
  <si>
    <t>All</t>
  </si>
  <si>
    <t>AMLR</t>
  </si>
  <si>
    <t>EP</t>
  </si>
  <si>
    <t>KI</t>
  </si>
  <si>
    <t>NY</t>
  </si>
  <si>
    <t>SAMDB</t>
  </si>
  <si>
    <t>SE</t>
  </si>
  <si>
    <t>RefID</t>
  </si>
  <si>
    <t>SA Average</t>
  </si>
  <si>
    <t>Adelaide &amp; Mt Lofty Ranges</t>
  </si>
  <si>
    <t>Eyre Peninsula</t>
  </si>
  <si>
    <t>Kangaroo Island</t>
  </si>
  <si>
    <t>Northern &amp; Yorke</t>
  </si>
  <si>
    <t>South East</t>
  </si>
  <si>
    <t>Adelaide Hills</t>
  </si>
  <si>
    <t>AH</t>
  </si>
  <si>
    <t>Adelaide Plains</t>
  </si>
  <si>
    <t>AP</t>
  </si>
  <si>
    <t>Adelaide South</t>
  </si>
  <si>
    <t>AS</t>
  </si>
  <si>
    <t>Barossa Region</t>
  </si>
  <si>
    <t>BV</t>
  </si>
  <si>
    <t>Central Hills</t>
  </si>
  <si>
    <t>CH</t>
  </si>
  <si>
    <t>Noarlunga</t>
  </si>
  <si>
    <t>NO</t>
  </si>
  <si>
    <t>Victor Harbor</t>
  </si>
  <si>
    <t>VI</t>
  </si>
  <si>
    <t>Willunga</t>
  </si>
  <si>
    <t>WN</t>
  </si>
  <si>
    <t>Yankalilla D.C.</t>
  </si>
  <si>
    <t>YA</t>
  </si>
  <si>
    <t>Ceduna D.C.</t>
  </si>
  <si>
    <t>CD</t>
  </si>
  <si>
    <t>Cleve D.C.</t>
  </si>
  <si>
    <t>CV</t>
  </si>
  <si>
    <t>Elliston D.C.</t>
  </si>
  <si>
    <t>EL</t>
  </si>
  <si>
    <t>Franklin Harbour D.C.</t>
  </si>
  <si>
    <t>FH</t>
  </si>
  <si>
    <t>Kimba D.C.</t>
  </si>
  <si>
    <t>KB</t>
  </si>
  <si>
    <t>Le Hunte D.C.</t>
  </si>
  <si>
    <t>LH</t>
  </si>
  <si>
    <t>Lower Eyre Peninsula D.C.</t>
  </si>
  <si>
    <t>LE</t>
  </si>
  <si>
    <t>Streaky Bay D.C.</t>
  </si>
  <si>
    <t>SK</t>
  </si>
  <si>
    <t>Tumby Bay D.C.</t>
  </si>
  <si>
    <t>TU</t>
  </si>
  <si>
    <t>Central Yorke Peninsula</t>
  </si>
  <si>
    <t>CY</t>
  </si>
  <si>
    <t>Clare &amp; Gilbert</t>
  </si>
  <si>
    <t>CG</t>
  </si>
  <si>
    <t>Far North</t>
  </si>
  <si>
    <t>FN</t>
  </si>
  <si>
    <t>Flinders Ranges</t>
  </si>
  <si>
    <t>FR</t>
  </si>
  <si>
    <t>Minlaton</t>
  </si>
  <si>
    <t>ML</t>
  </si>
  <si>
    <t>Northern Lofty Ranges</t>
  </si>
  <si>
    <t>LN</t>
  </si>
  <si>
    <t>Upper Yorke Peninsula</t>
  </si>
  <si>
    <t>YU</t>
  </si>
  <si>
    <t>Wakefield</t>
  </si>
  <si>
    <t>WA</t>
  </si>
  <si>
    <t>Warooka</t>
  </si>
  <si>
    <t>WR</t>
  </si>
  <si>
    <t>Yorketown</t>
  </si>
  <si>
    <t>YO</t>
  </si>
  <si>
    <t>Alexandrina Hills</t>
  </si>
  <si>
    <t>PH</t>
  </si>
  <si>
    <t>Alexandrina Plains</t>
  </si>
  <si>
    <t>PP</t>
  </si>
  <si>
    <t>Goyder</t>
  </si>
  <si>
    <t>GO</t>
  </si>
  <si>
    <t>North East Pastoral</t>
  </si>
  <si>
    <t>NP</t>
  </si>
  <si>
    <t>Northern Murray Mallee</t>
  </si>
  <si>
    <t>MN</t>
  </si>
  <si>
    <t>Southern Murray Mallee</t>
  </si>
  <si>
    <t>MS</t>
  </si>
  <si>
    <t>Western Murray Mallee</t>
  </si>
  <si>
    <t>MW</t>
  </si>
  <si>
    <t>Borderlands</t>
  </si>
  <si>
    <t>BL</t>
  </si>
  <si>
    <t>Coorong</t>
  </si>
  <si>
    <t>CO</t>
  </si>
  <si>
    <t>Lower Mallee</t>
  </si>
  <si>
    <t>MX</t>
  </si>
  <si>
    <t>Lower South East</t>
  </si>
  <si>
    <t>Lower South East Coastal</t>
  </si>
  <si>
    <t>SC</t>
  </si>
  <si>
    <t>Upper South East</t>
  </si>
  <si>
    <t>SU</t>
  </si>
  <si>
    <t>SubRegion</t>
  </si>
  <si>
    <t>200-1050</t>
  </si>
  <si>
    <t>1000-1600</t>
  </si>
  <si>
    <t>0-100</t>
  </si>
  <si>
    <t>5-100</t>
  </si>
  <si>
    <t>Range</t>
  </si>
  <si>
    <t>200-3000</t>
  </si>
  <si>
    <t>Carbon Sequestration from Revegetation : SA Agricultural Lands</t>
  </si>
  <si>
    <t>Trees For Life Zones</t>
  </si>
  <si>
    <t>Code</t>
  </si>
  <si>
    <t>Name</t>
  </si>
  <si>
    <t xml:space="preserve">NRM </t>
  </si>
  <si>
    <t>Dominant</t>
  </si>
  <si>
    <t>Class</t>
  </si>
  <si>
    <t>Clay Content</t>
  </si>
  <si>
    <t>Sand</t>
  </si>
  <si>
    <t>Loamy sand, clayey sand</t>
  </si>
  <si>
    <t>Sandy loam, fine sandy loam</t>
  </si>
  <si>
    <t>Loam, silty loam, light sandy clay loam</t>
  </si>
  <si>
    <t>Sandy clay loam</t>
  </si>
  <si>
    <t>Clay loam, silty clay loam, fine sandy clay loam</t>
  </si>
  <si>
    <t>Non cracking clay</t>
  </si>
  <si>
    <t>Cracking clay</t>
  </si>
  <si>
    <t>&lt; 5%</t>
  </si>
  <si>
    <t>5 - 10%</t>
  </si>
  <si>
    <t>10 -20%</t>
  </si>
  <si>
    <t>Nom.</t>
  </si>
  <si>
    <t>About 25%</t>
  </si>
  <si>
    <t>20 - 30%</t>
  </si>
  <si>
    <t>&gt; 35%</t>
  </si>
  <si>
    <t>Nom. Value</t>
  </si>
  <si>
    <t>30 - 35%</t>
  </si>
  <si>
    <t>Soil Depth</t>
  </si>
  <si>
    <t>A</t>
  </si>
  <si>
    <t>B</t>
  </si>
  <si>
    <t>C</t>
  </si>
  <si>
    <t>D</t>
  </si>
  <si>
    <t>E</t>
  </si>
  <si>
    <t>F</t>
  </si>
  <si>
    <t>&gt; 150cm</t>
  </si>
  <si>
    <t>50 - 100cm</t>
  </si>
  <si>
    <t>100 - 150cm</t>
  </si>
  <si>
    <t>25 - 50cm</t>
  </si>
  <si>
    <t>10 - 25cm</t>
  </si>
  <si>
    <t>&lt; 10cm</t>
  </si>
  <si>
    <t>Deep</t>
  </si>
  <si>
    <t>Shallow</t>
  </si>
  <si>
    <t>Depth</t>
  </si>
  <si>
    <t>Moderately Deep</t>
  </si>
  <si>
    <t>Very Shallow</t>
  </si>
  <si>
    <t>Moderately Shallow</t>
  </si>
  <si>
    <t>Moderate</t>
  </si>
  <si>
    <t>Medium</t>
  </si>
  <si>
    <t>Moderately low</t>
  </si>
  <si>
    <t>Low</t>
  </si>
  <si>
    <t>Very low</t>
  </si>
  <si>
    <t>High to very high</t>
  </si>
  <si>
    <t>NRM</t>
  </si>
  <si>
    <t>Rain</t>
  </si>
  <si>
    <t>Data Groups</t>
  </si>
  <si>
    <t>LGA</t>
  </si>
  <si>
    <t>TFL</t>
  </si>
  <si>
    <t>Description</t>
  </si>
  <si>
    <t>High</t>
  </si>
  <si>
    <t>Very High</t>
  </si>
  <si>
    <t>Semi-Arid</t>
  </si>
  <si>
    <t>Moderately high</t>
  </si>
  <si>
    <t>Cleared Agricultural Lands</t>
  </si>
  <si>
    <t>SA</t>
  </si>
  <si>
    <t>HD</t>
  </si>
  <si>
    <t>Natural Resource Management Region</t>
  </si>
  <si>
    <t>Trees For Life Zone</t>
  </si>
  <si>
    <t>Hundred (Tenure)</t>
  </si>
  <si>
    <t>Hundred</t>
  </si>
  <si>
    <t>Evap</t>
  </si>
  <si>
    <t>SubIBRA</t>
  </si>
  <si>
    <t>TFL_Zone</t>
  </si>
  <si>
    <t/>
  </si>
  <si>
    <t>SAAL</t>
  </si>
  <si>
    <t>Adelaide</t>
  </si>
  <si>
    <t>Mount Lofty Ranges</t>
  </si>
  <si>
    <t>Agery</t>
  </si>
  <si>
    <t>Tiparra</t>
  </si>
  <si>
    <t>St Vincent</t>
  </si>
  <si>
    <t>Alawoona</t>
  </si>
  <si>
    <t>Allen</t>
  </si>
  <si>
    <t>Murray Mallee</t>
  </si>
  <si>
    <t>Aldinga Beach</t>
  </si>
  <si>
    <t>Alford</t>
  </si>
  <si>
    <t>Tickera</t>
  </si>
  <si>
    <t>Alice Park</t>
  </si>
  <si>
    <t>Senior</t>
  </si>
  <si>
    <t>Lowan Mallee</t>
  </si>
  <si>
    <t>Allendale</t>
  </si>
  <si>
    <t>Young</t>
  </si>
  <si>
    <t>Glenelg Plain</t>
  </si>
  <si>
    <t>Allendale East</t>
  </si>
  <si>
    <t>Macdonnell</t>
  </si>
  <si>
    <t>Bridgewater</t>
  </si>
  <si>
    <t>Allendale North</t>
  </si>
  <si>
    <t>Kapunda</t>
  </si>
  <si>
    <t>Broughton</t>
  </si>
  <si>
    <t>Alma</t>
  </si>
  <si>
    <t>Altona</t>
  </si>
  <si>
    <t>Barossa</t>
  </si>
  <si>
    <t>Ambleside</t>
  </si>
  <si>
    <t>Onkaparinga</t>
  </si>
  <si>
    <t>American Beach</t>
  </si>
  <si>
    <t>Dudley</t>
  </si>
  <si>
    <t>American River</t>
  </si>
  <si>
    <t>Haines</t>
  </si>
  <si>
    <t>Amyton</t>
  </si>
  <si>
    <t>Pinda</t>
  </si>
  <si>
    <t>Southern Flinders</t>
  </si>
  <si>
    <t>Arcoona Plateau</t>
  </si>
  <si>
    <t>Andrews</t>
  </si>
  <si>
    <t>Angas Valley</t>
  </si>
  <si>
    <t>Angas</t>
  </si>
  <si>
    <t>Angaston</t>
  </si>
  <si>
    <t>Moorooroo</t>
  </si>
  <si>
    <t>Angel Gully</t>
  </si>
  <si>
    <t>Apamurra</t>
  </si>
  <si>
    <t>Finniss</t>
  </si>
  <si>
    <t>Apoinga</t>
  </si>
  <si>
    <t>Appila</t>
  </si>
  <si>
    <t>Ardrossan</t>
  </si>
  <si>
    <t>Cunningham</t>
  </si>
  <si>
    <t>Armagh</t>
  </si>
  <si>
    <t>Clare</t>
  </si>
  <si>
    <t>Arno Bay</t>
  </si>
  <si>
    <t>Boothby</t>
  </si>
  <si>
    <t>Eyre Mallee</t>
  </si>
  <si>
    <t>Arthurton</t>
  </si>
  <si>
    <t>Ashbourne</t>
  </si>
  <si>
    <t>Kondoparinga</t>
  </si>
  <si>
    <t>Fleurieu</t>
  </si>
  <si>
    <t>Ashton</t>
  </si>
  <si>
    <t>Ashville</t>
  </si>
  <si>
    <t>Malcolm</t>
  </si>
  <si>
    <t>Murray Lakes and Coorong</t>
  </si>
  <si>
    <t>Atherley</t>
  </si>
  <si>
    <t>Attamurra</t>
  </si>
  <si>
    <t>Gambier</t>
  </si>
  <si>
    <t>Mount Gambier</t>
  </si>
  <si>
    <t>Auburn</t>
  </si>
  <si>
    <t>Upper Wakefield</t>
  </si>
  <si>
    <t>Australia Plains</t>
  </si>
  <si>
    <t>English</t>
  </si>
  <si>
    <t>Avenue Range</t>
  </si>
  <si>
    <t>Townsend</t>
  </si>
  <si>
    <t>Lucindale</t>
  </si>
  <si>
    <t>Avon</t>
  </si>
  <si>
    <t>Balaklava</t>
  </si>
  <si>
    <t>Bagot Well</t>
  </si>
  <si>
    <t>Bakara</t>
  </si>
  <si>
    <t>Bakara Well</t>
  </si>
  <si>
    <t>Baldina</t>
  </si>
  <si>
    <t>Baldry</t>
  </si>
  <si>
    <t>Ayers</t>
  </si>
  <si>
    <t>Balgowan</t>
  </si>
  <si>
    <t>Kilkerran</t>
  </si>
  <si>
    <t>Southern Yorke</t>
  </si>
  <si>
    <t>Balhannah</t>
  </si>
  <si>
    <t>Bangham</t>
  </si>
  <si>
    <t>Geegeela</t>
  </si>
  <si>
    <t>Bangor</t>
  </si>
  <si>
    <t>Wongyarra</t>
  </si>
  <si>
    <t>Bannycubba</t>
  </si>
  <si>
    <t>Tatiara</t>
  </si>
  <si>
    <t>Wimmera</t>
  </si>
  <si>
    <t>Barabba</t>
  </si>
  <si>
    <t>Dalkey</t>
  </si>
  <si>
    <t>Barmera</t>
  </si>
  <si>
    <t>Murray Scroll Belt</t>
  </si>
  <si>
    <t>Barna</t>
  </si>
  <si>
    <t>Eyre Hills</t>
  </si>
  <si>
    <t>Barndioota</t>
  </si>
  <si>
    <t>Central Flinders</t>
  </si>
  <si>
    <t>Baroota</t>
  </si>
  <si>
    <t>Barunga Gap</t>
  </si>
  <si>
    <t>Cameron</t>
  </si>
  <si>
    <t>Basket Range</t>
  </si>
  <si>
    <t>Beachport</t>
  </si>
  <si>
    <t>Rivoli Bay</t>
  </si>
  <si>
    <t>Beaufort</t>
  </si>
  <si>
    <t>Beetaloo</t>
  </si>
  <si>
    <t>Howe</t>
  </si>
  <si>
    <t>Belalie East</t>
  </si>
  <si>
    <t>Belalie</t>
  </si>
  <si>
    <t>Belalie North</t>
  </si>
  <si>
    <t>Bellaratta</t>
  </si>
  <si>
    <t>Coonatto</t>
  </si>
  <si>
    <t>Bellevue</t>
  </si>
  <si>
    <t>Talia</t>
  </si>
  <si>
    <t>Bellum Bellum</t>
  </si>
  <si>
    <t>Belton</t>
  </si>
  <si>
    <t>Eurilpa</t>
  </si>
  <si>
    <t>Belvidere</t>
  </si>
  <si>
    <t>Strathalbyn</t>
  </si>
  <si>
    <t>Benbillie</t>
  </si>
  <si>
    <t>Kiana</t>
  </si>
  <si>
    <t>Benbourni</t>
  </si>
  <si>
    <t>Blyth</t>
  </si>
  <si>
    <t>Bendleby</t>
  </si>
  <si>
    <t>Berri</t>
  </si>
  <si>
    <t>Berum</t>
  </si>
  <si>
    <t>Bethany</t>
  </si>
  <si>
    <t>Bethel</t>
  </si>
  <si>
    <t>Light</t>
  </si>
  <si>
    <t>Bews</t>
  </si>
  <si>
    <t>Wokurna</t>
  </si>
  <si>
    <t>Big Bend East</t>
  </si>
  <si>
    <t>Ridley</t>
  </si>
  <si>
    <t>Big Bend West</t>
  </si>
  <si>
    <t>Nildottie</t>
  </si>
  <si>
    <t>Big Stoney</t>
  </si>
  <si>
    <t>Wirrega</t>
  </si>
  <si>
    <t>Tintinara</t>
  </si>
  <si>
    <t>Biggs Flat</t>
  </si>
  <si>
    <t>Kuitpo</t>
  </si>
  <si>
    <t>Billiatt</t>
  </si>
  <si>
    <t>Binnie Well</t>
  </si>
  <si>
    <t>Strawbridge</t>
  </si>
  <si>
    <t>Binnum</t>
  </si>
  <si>
    <t>Birdwood</t>
  </si>
  <si>
    <t>Talunga</t>
  </si>
  <si>
    <t>Black Hill</t>
  </si>
  <si>
    <t>Black Point</t>
  </si>
  <si>
    <t>Muloowurtie</t>
  </si>
  <si>
    <t>Black Rock</t>
  </si>
  <si>
    <t>Black Rock Plain</t>
  </si>
  <si>
    <t>Black Springs (N)</t>
  </si>
  <si>
    <t>Stanley</t>
  </si>
  <si>
    <t>Para Wurlie</t>
  </si>
  <si>
    <t>Blackford</t>
  </si>
  <si>
    <t>Murrabinna</t>
  </si>
  <si>
    <t>Blakiston</t>
  </si>
  <si>
    <t>Macclesfield</t>
  </si>
  <si>
    <t>Blanche Harbor</t>
  </si>
  <si>
    <t>Jenkins</t>
  </si>
  <si>
    <t>Blanchetown</t>
  </si>
  <si>
    <t>Skurray</t>
  </si>
  <si>
    <t>Bletchley</t>
  </si>
  <si>
    <t>Blinman</t>
  </si>
  <si>
    <t>Carr</t>
  </si>
  <si>
    <t>Blinman South</t>
  </si>
  <si>
    <t>Bluff Beach</t>
  </si>
  <si>
    <t>Koolywurtie</t>
  </si>
  <si>
    <t>Bondleigh</t>
  </si>
  <si>
    <t>Monarto</t>
  </si>
  <si>
    <t>Bonney Well</t>
  </si>
  <si>
    <t>Kennion</t>
  </si>
  <si>
    <t>Bonython</t>
  </si>
  <si>
    <t>Booborowie</t>
  </si>
  <si>
    <t>Bookabie</t>
  </si>
  <si>
    <t>Magarey</t>
  </si>
  <si>
    <t>Yalata</t>
  </si>
  <si>
    <t>Bookpurnong</t>
  </si>
  <si>
    <t>Gordon</t>
  </si>
  <si>
    <t>Bool Lagoon</t>
  </si>
  <si>
    <t>Robertson</t>
  </si>
  <si>
    <t>Booleroo</t>
  </si>
  <si>
    <t>Booleroo Centre</t>
  </si>
  <si>
    <t>Booleroo Whim</t>
  </si>
  <si>
    <t>Willowie</t>
  </si>
  <si>
    <t>Boolgun</t>
  </si>
  <si>
    <t>Holder</t>
  </si>
  <si>
    <t>Boonerdo</t>
  </si>
  <si>
    <t>Mann</t>
  </si>
  <si>
    <t>Bordertown</t>
  </si>
  <si>
    <t>Borrika</t>
  </si>
  <si>
    <t>Wilson</t>
  </si>
  <si>
    <t>Bottlebrush</t>
  </si>
  <si>
    <t>Caroline</t>
  </si>
  <si>
    <t>Bower</t>
  </si>
  <si>
    <t>Bowhill</t>
  </si>
  <si>
    <t>Bowmans</t>
  </si>
  <si>
    <t>Inkerman</t>
  </si>
  <si>
    <t>Bramfield</t>
  </si>
  <si>
    <t>Ward</t>
  </si>
  <si>
    <t>Bray</t>
  </si>
  <si>
    <t>Lake George</t>
  </si>
  <si>
    <t>Bray Junction</t>
  </si>
  <si>
    <t>Brentwood</t>
  </si>
  <si>
    <t>Minlacowie</t>
  </si>
  <si>
    <t>Brinkworth</t>
  </si>
  <si>
    <t>Boucaut</t>
  </si>
  <si>
    <t>Brooker</t>
  </si>
  <si>
    <t>Menzies</t>
  </si>
  <si>
    <t>Brownlow</t>
  </si>
  <si>
    <t>Bruce</t>
  </si>
  <si>
    <t>Willochra</t>
  </si>
  <si>
    <t>Brucefield</t>
  </si>
  <si>
    <t>Brukunga</t>
  </si>
  <si>
    <t>Kanmantoo</t>
  </si>
  <si>
    <t>Brutus</t>
  </si>
  <si>
    <t>Buccleuch</t>
  </si>
  <si>
    <t>Sherlock</t>
  </si>
  <si>
    <t>Buckleboo</t>
  </si>
  <si>
    <t>Bugle Hut</t>
  </si>
  <si>
    <t>Bugle Ranges</t>
  </si>
  <si>
    <t>Bumbunga</t>
  </si>
  <si>
    <t>Bundaleer Gardens</t>
  </si>
  <si>
    <t>Bundaleer</t>
  </si>
  <si>
    <t>Bundey</t>
  </si>
  <si>
    <t>Bundilla</t>
  </si>
  <si>
    <t>Waikerie</t>
  </si>
  <si>
    <t>Bungama</t>
  </si>
  <si>
    <t>Pirie</t>
  </si>
  <si>
    <t>Bungaree</t>
  </si>
  <si>
    <t>Milne</t>
  </si>
  <si>
    <t>Bunyeroo</t>
  </si>
  <si>
    <t>Burdett</t>
  </si>
  <si>
    <t>Burnda</t>
  </si>
  <si>
    <t>Blanche</t>
  </si>
  <si>
    <t>Burnside Park</t>
  </si>
  <si>
    <t>Burra</t>
  </si>
  <si>
    <t>Kooringa</t>
  </si>
  <si>
    <t>Burra Eastern Districts</t>
  </si>
  <si>
    <t>Rees</t>
  </si>
  <si>
    <t>Braemer</t>
  </si>
  <si>
    <t>Burrungule</t>
  </si>
  <si>
    <t>Benara</t>
  </si>
  <si>
    <t>Butchers Soak</t>
  </si>
  <si>
    <t>Peebinga</t>
  </si>
  <si>
    <t>Bute</t>
  </si>
  <si>
    <t>Wiltunga</t>
  </si>
  <si>
    <t>Butler</t>
  </si>
  <si>
    <t>Cadell</t>
  </si>
  <si>
    <t>Cadgee</t>
  </si>
  <si>
    <t>Calca</t>
  </si>
  <si>
    <t>Wrenfordsley</t>
  </si>
  <si>
    <t>Caliph</t>
  </si>
  <si>
    <t>Mantung</t>
  </si>
  <si>
    <t>Callington</t>
  </si>
  <si>
    <t>Calnan Well</t>
  </si>
  <si>
    <t>Caltowie</t>
  </si>
  <si>
    <t>Cambrai</t>
  </si>
  <si>
    <t>Cameron Creek</t>
  </si>
  <si>
    <t>Campbell Park</t>
  </si>
  <si>
    <t>Baker</t>
  </si>
  <si>
    <t>Campoona</t>
  </si>
  <si>
    <t>Canowie</t>
  </si>
  <si>
    <t>Anne</t>
  </si>
  <si>
    <t>Canowie Belt</t>
  </si>
  <si>
    <t>Whyte</t>
  </si>
  <si>
    <t>Canunda</t>
  </si>
  <si>
    <t>Mayurra</t>
  </si>
  <si>
    <t>Cape Douglas</t>
  </si>
  <si>
    <t>Kongorong</t>
  </si>
  <si>
    <t>Cape Jaffa</t>
  </si>
  <si>
    <t>Mount Benson</t>
  </si>
  <si>
    <t>Cape Jervis</t>
  </si>
  <si>
    <t>Waitpinga</t>
  </si>
  <si>
    <t>Capietha</t>
  </si>
  <si>
    <t>Cungena</t>
  </si>
  <si>
    <t>Caralue</t>
  </si>
  <si>
    <t>Carawa</t>
  </si>
  <si>
    <t>Carcuma</t>
  </si>
  <si>
    <t>Carew</t>
  </si>
  <si>
    <t>Carpa</t>
  </si>
  <si>
    <t>Hawker</t>
  </si>
  <si>
    <t>Carrickalinga</t>
  </si>
  <si>
    <t>Myponga</t>
  </si>
  <si>
    <t>Carrieton</t>
  </si>
  <si>
    <t>Eurelia</t>
  </si>
  <si>
    <t>Cartwheel Corner</t>
  </si>
  <si>
    <t>Haslam</t>
  </si>
  <si>
    <t>Castambul</t>
  </si>
  <si>
    <t>Caurnamont</t>
  </si>
  <si>
    <t>Cavenagh</t>
  </si>
  <si>
    <t>Olary Spur</t>
  </si>
  <si>
    <t>Cavenagh West</t>
  </si>
  <si>
    <t>Ceduna</t>
  </si>
  <si>
    <t>Ceduna South</t>
  </si>
  <si>
    <t>Challa</t>
  </si>
  <si>
    <t>Wallaroo</t>
  </si>
  <si>
    <t>Champion Hill</t>
  </si>
  <si>
    <t>Mannanarie</t>
  </si>
  <si>
    <t>Chandada</t>
  </si>
  <si>
    <t>Chandos</t>
  </si>
  <si>
    <t>Parilla</t>
  </si>
  <si>
    <t>Chapmanton</t>
  </si>
  <si>
    <t>Arkaba</t>
  </si>
  <si>
    <t>Charlcome</t>
  </si>
  <si>
    <t>Uroonda</t>
  </si>
  <si>
    <t>Charlton</t>
  </si>
  <si>
    <t>Charra</t>
  </si>
  <si>
    <t>Horn</t>
  </si>
  <si>
    <t>Cheetina</t>
  </si>
  <si>
    <t>Wright</t>
  </si>
  <si>
    <t>Cherryville</t>
  </si>
  <si>
    <t>Chilpenunda</t>
  </si>
  <si>
    <t>Tarlton</t>
  </si>
  <si>
    <t>Chilpuddie</t>
  </si>
  <si>
    <t>Pildappa</t>
  </si>
  <si>
    <t>Chinbingina</t>
  </si>
  <si>
    <t>Hague</t>
  </si>
  <si>
    <t>Chinkford</t>
  </si>
  <si>
    <t>Saddleworth</t>
  </si>
  <si>
    <t>Chinta</t>
  </si>
  <si>
    <t>Goode</t>
  </si>
  <si>
    <t>Chintabie</t>
  </si>
  <si>
    <t>Cholla</t>
  </si>
  <si>
    <t>Clarendon</t>
  </si>
  <si>
    <t>Clayton Bay</t>
  </si>
  <si>
    <t>Alexandrina</t>
  </si>
  <si>
    <t>Clements Gap</t>
  </si>
  <si>
    <t>Mundoora</t>
  </si>
  <si>
    <t>Cleve</t>
  </si>
  <si>
    <t>Yadnarie</t>
  </si>
  <si>
    <t>Clinton</t>
  </si>
  <si>
    <t>Cobdogla</t>
  </si>
  <si>
    <t>Cobham</t>
  </si>
  <si>
    <t>Cocata</t>
  </si>
  <si>
    <t>Cockaleechie</t>
  </si>
  <si>
    <t>Stokes</t>
  </si>
  <si>
    <t>Cockatoo Valley</t>
  </si>
  <si>
    <t>Cocoanut</t>
  </si>
  <si>
    <t>Kulpara</t>
  </si>
  <si>
    <t>Coffin Bay</t>
  </si>
  <si>
    <t>Lake Wangary</t>
  </si>
  <si>
    <t>Colebatch</t>
  </si>
  <si>
    <t>Coles</t>
  </si>
  <si>
    <t>Colley</t>
  </si>
  <si>
    <t>Witera</t>
  </si>
  <si>
    <t>Collingrove</t>
  </si>
  <si>
    <t>Collinsfield</t>
  </si>
  <si>
    <t>Redhill</t>
  </si>
  <si>
    <t>Collinsville</t>
  </si>
  <si>
    <t>Tomkinson</t>
  </si>
  <si>
    <t>Colton</t>
  </si>
  <si>
    <t>Comaum</t>
  </si>
  <si>
    <t>Commissariat Point</t>
  </si>
  <si>
    <t>Gillen</t>
  </si>
  <si>
    <t>Commodore</t>
  </si>
  <si>
    <t>Parachilna</t>
  </si>
  <si>
    <t>Commonella</t>
  </si>
  <si>
    <t>Concordia</t>
  </si>
  <si>
    <t>Condada</t>
  </si>
  <si>
    <t>Carina</t>
  </si>
  <si>
    <t>Condowie</t>
  </si>
  <si>
    <t>Congabie</t>
  </si>
  <si>
    <t>Kevin</t>
  </si>
  <si>
    <t>Conkar</t>
  </si>
  <si>
    <t>Conmurra</t>
  </si>
  <si>
    <t>Coobowie</t>
  </si>
  <si>
    <t>Melville</t>
  </si>
  <si>
    <t>Cooke Plains</t>
  </si>
  <si>
    <t>Seymour</t>
  </si>
  <si>
    <t>Coolanie</t>
  </si>
  <si>
    <t>Miltalie</t>
  </si>
  <si>
    <t>Coolatoo</t>
  </si>
  <si>
    <t>Neville</t>
  </si>
  <si>
    <t>Coolcha</t>
  </si>
  <si>
    <t>Younghusband</t>
  </si>
  <si>
    <t>Coolillie</t>
  </si>
  <si>
    <t>Tinline</t>
  </si>
  <si>
    <t>Cooltong</t>
  </si>
  <si>
    <t>Coomandook</t>
  </si>
  <si>
    <t>Roby</t>
  </si>
  <si>
    <t>Coomapoo</t>
  </si>
  <si>
    <t>Lincoln</t>
  </si>
  <si>
    <t>Coombe</t>
  </si>
  <si>
    <t>Coonalpyn</t>
  </si>
  <si>
    <t>Coneybeer</t>
  </si>
  <si>
    <t>Coonamia</t>
  </si>
  <si>
    <t>Coonawarra</t>
  </si>
  <si>
    <t>Coorabie</t>
  </si>
  <si>
    <t>Sturdee</t>
  </si>
  <si>
    <t>Cootra</t>
  </si>
  <si>
    <t>Copeville</t>
  </si>
  <si>
    <t>Bandon</t>
  </si>
  <si>
    <t>Copperhouse</t>
  </si>
  <si>
    <t>Corattum</t>
  </si>
  <si>
    <t>Corny Point</t>
  </si>
  <si>
    <t>Carribie</t>
  </si>
  <si>
    <t>Coulta</t>
  </si>
  <si>
    <t>Warrow</t>
  </si>
  <si>
    <t>Courela</t>
  </si>
  <si>
    <t>Courtabie</t>
  </si>
  <si>
    <t>Squire</t>
  </si>
  <si>
    <t>Cowell</t>
  </si>
  <si>
    <t>Playford</t>
  </si>
  <si>
    <t>Cowirra</t>
  </si>
  <si>
    <t>Crabbee Well</t>
  </si>
  <si>
    <t>Yanyarrie</t>
  </si>
  <si>
    <t>Craneford</t>
  </si>
  <si>
    <t>Crayford</t>
  </si>
  <si>
    <t>Creekancoona</t>
  </si>
  <si>
    <t>Cromer</t>
  </si>
  <si>
    <t>Para Wirra</t>
  </si>
  <si>
    <t>Crower</t>
  </si>
  <si>
    <t>Crystal Brook</t>
  </si>
  <si>
    <t>Cudlee Creek</t>
  </si>
  <si>
    <t>Culburra</t>
  </si>
  <si>
    <t>Cultana</t>
  </si>
  <si>
    <t>Myall Plains</t>
  </si>
  <si>
    <t>Cummins</t>
  </si>
  <si>
    <t>Cunyarie</t>
  </si>
  <si>
    <t>Curilla</t>
  </si>
  <si>
    <t>Yaranyacka</t>
  </si>
  <si>
    <t>Curramulka</t>
  </si>
  <si>
    <t>Currency Creek</t>
  </si>
  <si>
    <t>Nangkita</t>
  </si>
  <si>
    <t>Cygnet River</t>
  </si>
  <si>
    <t>Dairy Flat</t>
  </si>
  <si>
    <t>Joanna</t>
  </si>
  <si>
    <t>Darke Peak</t>
  </si>
  <si>
    <t>Pascoe</t>
  </si>
  <si>
    <t>Dartboogie</t>
  </si>
  <si>
    <t>Davies</t>
  </si>
  <si>
    <t>Hanson</t>
  </si>
  <si>
    <t>Dawesley</t>
  </si>
  <si>
    <t>Dawson</t>
  </si>
  <si>
    <t>Coglin</t>
  </si>
  <si>
    <t>Dead Man Corner</t>
  </si>
  <si>
    <t>Neales</t>
  </si>
  <si>
    <t>Denial Bay</t>
  </si>
  <si>
    <t>Moule</t>
  </si>
  <si>
    <t>Dewars</t>
  </si>
  <si>
    <t>Macgillivray</t>
  </si>
  <si>
    <t>Donnybrook</t>
  </si>
  <si>
    <t>Donovans</t>
  </si>
  <si>
    <t>Dorrien</t>
  </si>
  <si>
    <t>Nuriootpa</t>
  </si>
  <si>
    <t>Dowlingville</t>
  </si>
  <si>
    <t>Dublin</t>
  </si>
  <si>
    <t>Duck Ponds</t>
  </si>
  <si>
    <t>Duckponds</t>
  </si>
  <si>
    <t>Dunn Well</t>
  </si>
  <si>
    <t>Wallanippie</t>
  </si>
  <si>
    <t>Dutton</t>
  </si>
  <si>
    <t>Dutton East</t>
  </si>
  <si>
    <t>Eagle Corner</t>
  </si>
  <si>
    <t>Eagle On The Hill</t>
  </si>
  <si>
    <t>East End</t>
  </si>
  <si>
    <t>Blesing</t>
  </si>
  <si>
    <t>Eba</t>
  </si>
  <si>
    <t>Markaranka</t>
  </si>
  <si>
    <t>South Olary Plain</t>
  </si>
  <si>
    <t>Echunga</t>
  </si>
  <si>
    <t>Eden</t>
  </si>
  <si>
    <t>Laffer</t>
  </si>
  <si>
    <t>Eden Valley</t>
  </si>
  <si>
    <t>Jutland</t>
  </si>
  <si>
    <t>Edeowie</t>
  </si>
  <si>
    <t>Edilillie</t>
  </si>
  <si>
    <t>Mortlock</t>
  </si>
  <si>
    <t>Edithburgh</t>
  </si>
  <si>
    <t>Edrilpa</t>
  </si>
  <si>
    <t>Edtham</t>
  </si>
  <si>
    <t>Elbow Hill</t>
  </si>
  <si>
    <t>Elliston</t>
  </si>
  <si>
    <t>Emu Bay</t>
  </si>
  <si>
    <t>Emu Downs</t>
  </si>
  <si>
    <t>Emu Flat</t>
  </si>
  <si>
    <t>Stirling</t>
  </si>
  <si>
    <t>Emu Rocks</t>
  </si>
  <si>
    <t>Emu Spring</t>
  </si>
  <si>
    <t>Emuville</t>
  </si>
  <si>
    <t>Encounter Bay</t>
  </si>
  <si>
    <t>Ennis</t>
  </si>
  <si>
    <t>Erith</t>
  </si>
  <si>
    <t>Erskine</t>
  </si>
  <si>
    <t>Ethla Wells</t>
  </si>
  <si>
    <t>Louth</t>
  </si>
  <si>
    <t>Eudunda</t>
  </si>
  <si>
    <t>Euko</t>
  </si>
  <si>
    <t>Ey Bend</t>
  </si>
  <si>
    <t>Fairview</t>
  </si>
  <si>
    <t>Farrell Flat</t>
  </si>
  <si>
    <t>Ferns</t>
  </si>
  <si>
    <t>Field</t>
  </si>
  <si>
    <t>Fingerboard Corner</t>
  </si>
  <si>
    <t>First Light</t>
  </si>
  <si>
    <t>Fisherman Bay</t>
  </si>
  <si>
    <t>Flaherty Corner</t>
  </si>
  <si>
    <t>Flaxley</t>
  </si>
  <si>
    <t>Florieton</t>
  </si>
  <si>
    <t>Maude</t>
  </si>
  <si>
    <t>Forreston</t>
  </si>
  <si>
    <t>Forster</t>
  </si>
  <si>
    <t>Foster Gardens</t>
  </si>
  <si>
    <t>Foul Bay</t>
  </si>
  <si>
    <t>Coonarie</t>
  </si>
  <si>
    <t>Fowlers Bay</t>
  </si>
  <si>
    <t>Caldwell</t>
  </si>
  <si>
    <t>Fox</t>
  </si>
  <si>
    <t>Frances</t>
  </si>
  <si>
    <t>Franklyn</t>
  </si>
  <si>
    <t>Wonna</t>
  </si>
  <si>
    <t>Frankton</t>
  </si>
  <si>
    <t>Frayville</t>
  </si>
  <si>
    <t>Freeling</t>
  </si>
  <si>
    <t>French Garden</t>
  </si>
  <si>
    <t>Fullerville</t>
  </si>
  <si>
    <t>Furner</t>
  </si>
  <si>
    <t>Galga</t>
  </si>
  <si>
    <t>Garra</t>
  </si>
  <si>
    <t>Allenby</t>
  </si>
  <si>
    <t>Gawler</t>
  </si>
  <si>
    <t>Mudla Wirra</t>
  </si>
  <si>
    <t>Gawler Town Hill</t>
  </si>
  <si>
    <t>Munno Para</t>
  </si>
  <si>
    <t>George Corner</t>
  </si>
  <si>
    <t>Georgetown</t>
  </si>
  <si>
    <t>Geranium</t>
  </si>
  <si>
    <t>Price</t>
  </si>
  <si>
    <t>Gerard</t>
  </si>
  <si>
    <t>Katarapko</t>
  </si>
  <si>
    <t>German Creek</t>
  </si>
  <si>
    <t>Germein Bay</t>
  </si>
  <si>
    <t>Gilbert</t>
  </si>
  <si>
    <t>Giles Corner</t>
  </si>
  <si>
    <t>Gillap Corner</t>
  </si>
  <si>
    <t>Gillentown</t>
  </si>
  <si>
    <t>Gladstone</t>
  </si>
  <si>
    <t>Booyoolie</t>
  </si>
  <si>
    <t>Glenburnie</t>
  </si>
  <si>
    <t>Glencoe</t>
  </si>
  <si>
    <t>Glencoe West</t>
  </si>
  <si>
    <t>Hindmarsh</t>
  </si>
  <si>
    <t>Glendore</t>
  </si>
  <si>
    <t>Gluyas</t>
  </si>
  <si>
    <t>Goanna Corner</t>
  </si>
  <si>
    <t>Goolwa</t>
  </si>
  <si>
    <t>Goondooloo</t>
  </si>
  <si>
    <t>Goorley</t>
  </si>
  <si>
    <t>Bonney</t>
  </si>
  <si>
    <t>Kanyaka</t>
  </si>
  <si>
    <t>Gosse</t>
  </si>
  <si>
    <t>Graetz Town</t>
  </si>
  <si>
    <t>Jellicoe</t>
  </si>
  <si>
    <t>Grainger Retreat</t>
  </si>
  <si>
    <t>Seddon</t>
  </si>
  <si>
    <t>Green Hill</t>
  </si>
  <si>
    <t>Mount Muirhead</t>
  </si>
  <si>
    <t>Green Hills</t>
  </si>
  <si>
    <t>Green Patch</t>
  </si>
  <si>
    <t>Wanilla</t>
  </si>
  <si>
    <t>Greenhill</t>
  </si>
  <si>
    <t>Greenock</t>
  </si>
  <si>
    <t>Greenways</t>
  </si>
  <si>
    <t>Smith</t>
  </si>
  <si>
    <t>Grid Iron Corner</t>
  </si>
  <si>
    <t>Gruenberg</t>
  </si>
  <si>
    <t>Gulnare</t>
  </si>
  <si>
    <t>Gum Creek</t>
  </si>
  <si>
    <t>Gum Creek South</t>
  </si>
  <si>
    <t>Gum Island</t>
  </si>
  <si>
    <t>Gumbowie</t>
  </si>
  <si>
    <t>Yongala</t>
  </si>
  <si>
    <t>Gumeracha</t>
  </si>
  <si>
    <t>Gumville</t>
  </si>
  <si>
    <t>Hacklins Corner</t>
  </si>
  <si>
    <t>Reynolds</t>
  </si>
  <si>
    <t>Hahndorf</t>
  </si>
  <si>
    <t>Halbury</t>
  </si>
  <si>
    <t>Hall</t>
  </si>
  <si>
    <t>Half-Way Camp</t>
  </si>
  <si>
    <t>Halidon</t>
  </si>
  <si>
    <t>Mcpherson</t>
  </si>
  <si>
    <t>Hallett</t>
  </si>
  <si>
    <t>Hambidge</t>
  </si>
  <si>
    <t>Hamilton</t>
  </si>
  <si>
    <t>Waterloo</t>
  </si>
  <si>
    <t>Hamley Bridge</t>
  </si>
  <si>
    <t>Hammond</t>
  </si>
  <si>
    <t>Hampden</t>
  </si>
  <si>
    <t>Julia Creek</t>
  </si>
  <si>
    <t>Hardwicke Bay</t>
  </si>
  <si>
    <t>Hardy</t>
  </si>
  <si>
    <t>Harrogate</t>
  </si>
  <si>
    <t>Hart</t>
  </si>
  <si>
    <t>Hatherleigh</t>
  </si>
  <si>
    <t>Wonoka</t>
  </si>
  <si>
    <t>Hawks Nest</t>
  </si>
  <si>
    <t>Coolinong</t>
  </si>
  <si>
    <t>Hawkshaw</t>
  </si>
  <si>
    <t>Moockra</t>
  </si>
  <si>
    <t>Hayward Park</t>
  </si>
  <si>
    <t>Dalrymple</t>
  </si>
  <si>
    <t>Herbert</t>
  </si>
  <si>
    <t>Yednalue</t>
  </si>
  <si>
    <t>Highercombe</t>
  </si>
  <si>
    <t>Yatala</t>
  </si>
  <si>
    <t>Hillmanville</t>
  </si>
  <si>
    <t>Hillocks</t>
  </si>
  <si>
    <t>Haig</t>
  </si>
  <si>
    <t>Hilltown</t>
  </si>
  <si>
    <t>Hincks</t>
  </si>
  <si>
    <t>Hoadville</t>
  </si>
  <si>
    <t>Brinkley</t>
  </si>
  <si>
    <t>Holder Siding</t>
  </si>
  <si>
    <t>Honiton</t>
  </si>
  <si>
    <t>Hookina</t>
  </si>
  <si>
    <t>Hornsdale</t>
  </si>
  <si>
    <t>Tarcowie</t>
  </si>
  <si>
    <t>Horsham</t>
  </si>
  <si>
    <t>Houghton</t>
  </si>
  <si>
    <t>Hoyleton</t>
  </si>
  <si>
    <t>Huddleston</t>
  </si>
  <si>
    <t>Narridy</t>
  </si>
  <si>
    <t>Hungry Beach</t>
  </si>
  <si>
    <t>Hynam</t>
  </si>
  <si>
    <t>Jessie</t>
  </si>
  <si>
    <t>Inglewood</t>
  </si>
  <si>
    <t>Inkster</t>
  </si>
  <si>
    <t>Inkster Well</t>
  </si>
  <si>
    <t>Inman Valley</t>
  </si>
  <si>
    <t>Inneston</t>
  </si>
  <si>
    <t>Warrenben</t>
  </si>
  <si>
    <t>Iron Baron</t>
  </si>
  <si>
    <t>Itali Itali</t>
  </si>
  <si>
    <t>Jabuk</t>
  </si>
  <si>
    <t>Peake</t>
  </si>
  <si>
    <t>Jacks Camp</t>
  </si>
  <si>
    <t>Petherick</t>
  </si>
  <si>
    <t>James Well</t>
  </si>
  <si>
    <t>Jamestown</t>
  </si>
  <si>
    <t>Jamieson</t>
  </si>
  <si>
    <t>Jervois</t>
  </si>
  <si>
    <t>Jimmy Corner</t>
  </si>
  <si>
    <t>Johnburgh</t>
  </si>
  <si>
    <t>Oladdie</t>
  </si>
  <si>
    <t>Julia</t>
  </si>
  <si>
    <t>Jupiter Creek</t>
  </si>
  <si>
    <t>Kadina</t>
  </si>
  <si>
    <t>Kakoonie</t>
  </si>
  <si>
    <t>Kalanbi</t>
  </si>
  <si>
    <t>Kalangadoo</t>
  </si>
  <si>
    <t>Grey</t>
  </si>
  <si>
    <t>Kalbeeba</t>
  </si>
  <si>
    <t>Kaldow</t>
  </si>
  <si>
    <t>Shannon</t>
  </si>
  <si>
    <t>Kallora</t>
  </si>
  <si>
    <t>Kalyan</t>
  </si>
  <si>
    <t>Vincent</t>
  </si>
  <si>
    <t>Kanappa</t>
  </si>
  <si>
    <t>Kangarilla</t>
  </si>
  <si>
    <t>Kanni</t>
  </si>
  <si>
    <t>Kapinnie</t>
  </si>
  <si>
    <t>Mitchell</t>
  </si>
  <si>
    <t>Kappowie</t>
  </si>
  <si>
    <t>Kapunta</t>
  </si>
  <si>
    <t>Ulipa</t>
  </si>
  <si>
    <t>Karatta</t>
  </si>
  <si>
    <t>Ritchie</t>
  </si>
  <si>
    <t>Karcultaby</t>
  </si>
  <si>
    <t>Moorkitabie</t>
  </si>
  <si>
    <t>Karkara Tank Corner</t>
  </si>
  <si>
    <t>Karkoo</t>
  </si>
  <si>
    <t>Karoom</t>
  </si>
  <si>
    <t>Karoonda</t>
  </si>
  <si>
    <t>Marmon Jabuk</t>
  </si>
  <si>
    <t>Karte</t>
  </si>
  <si>
    <t>Kingsford</t>
  </si>
  <si>
    <t>Kay Park</t>
  </si>
  <si>
    <t>Keilira</t>
  </si>
  <si>
    <t>Peacock</t>
  </si>
  <si>
    <t>Keilli</t>
  </si>
  <si>
    <t>Keith</t>
  </si>
  <si>
    <t>Kelly</t>
  </si>
  <si>
    <t>Keppoch</t>
  </si>
  <si>
    <t>Glen Roy</t>
  </si>
  <si>
    <t>Kersbrook</t>
  </si>
  <si>
    <t>Kettle Corner</t>
  </si>
  <si>
    <t>Keyneton</t>
  </si>
  <si>
    <t>Ki Ki</t>
  </si>
  <si>
    <t>Livingston</t>
  </si>
  <si>
    <t>Kielpa</t>
  </si>
  <si>
    <t>Smeaton</t>
  </si>
  <si>
    <t>Kilbride</t>
  </si>
  <si>
    <t>Nangwarry</t>
  </si>
  <si>
    <t>Kimba</t>
  </si>
  <si>
    <t>Solomon</t>
  </si>
  <si>
    <t>Kinchina</t>
  </si>
  <si>
    <t>Mobilong</t>
  </si>
  <si>
    <t>Kings Camp</t>
  </si>
  <si>
    <t>Kings Old Station</t>
  </si>
  <si>
    <t>Kingscote</t>
  </si>
  <si>
    <t>Kingston On Murray</t>
  </si>
  <si>
    <t>Moorook</t>
  </si>
  <si>
    <t>Kingston S.E.</t>
  </si>
  <si>
    <t>Lacepede</t>
  </si>
  <si>
    <t>Kirbin Well</t>
  </si>
  <si>
    <t>Oratunga</t>
  </si>
  <si>
    <t>Kirip</t>
  </si>
  <si>
    <t>Kitty Temples Corner</t>
  </si>
  <si>
    <t>Kongal</t>
  </si>
  <si>
    <t>Konterral</t>
  </si>
  <si>
    <t>Koolunga</t>
  </si>
  <si>
    <t>Koondragirta</t>
  </si>
  <si>
    <t>Koongawa</t>
  </si>
  <si>
    <t>Koonibba</t>
  </si>
  <si>
    <t>Catt</t>
  </si>
  <si>
    <t>Koonunga</t>
  </si>
  <si>
    <t>Koorine Corner</t>
  </si>
  <si>
    <t>Koowa</t>
  </si>
  <si>
    <t>Koppio</t>
  </si>
  <si>
    <t>Kringin</t>
  </si>
  <si>
    <t>Kromelite</t>
  </si>
  <si>
    <t>Krondorf</t>
  </si>
  <si>
    <t>Kulde</t>
  </si>
  <si>
    <t>Hooper</t>
  </si>
  <si>
    <t>Kulkami</t>
  </si>
  <si>
    <t>Cotton</t>
  </si>
  <si>
    <t>Kunden</t>
  </si>
  <si>
    <t>Kunlara</t>
  </si>
  <si>
    <t>Kyancutta</t>
  </si>
  <si>
    <t>Wannamana</t>
  </si>
  <si>
    <t>Kybunga</t>
  </si>
  <si>
    <t>Kybybolite</t>
  </si>
  <si>
    <t>Lake Brimpton</t>
  </si>
  <si>
    <t>Lake View</t>
  </si>
  <si>
    <t>Barunga</t>
  </si>
  <si>
    <t>Lameroo</t>
  </si>
  <si>
    <t>Lancelot</t>
  </si>
  <si>
    <t>Lands End</t>
  </si>
  <si>
    <t>Kappawanta</t>
  </si>
  <si>
    <t>Langhorne Creek</t>
  </si>
  <si>
    <t>Langmeil</t>
  </si>
  <si>
    <t>Lapford</t>
  </si>
  <si>
    <t>Bright</t>
  </si>
  <si>
    <t>Laura</t>
  </si>
  <si>
    <t>Laura Bay</t>
  </si>
  <si>
    <t>Leasingham</t>
  </si>
  <si>
    <t>Leighton</t>
  </si>
  <si>
    <t>Light Pass</t>
  </si>
  <si>
    <t>Lincolnfields</t>
  </si>
  <si>
    <t>Lingerongeron</t>
  </si>
  <si>
    <t>Glyde</t>
  </si>
  <si>
    <t>Linwood</t>
  </si>
  <si>
    <t>Lipson</t>
  </si>
  <si>
    <t>Loaf Corner</t>
  </si>
  <si>
    <t>Lobethal</t>
  </si>
  <si>
    <t>Lochiel</t>
  </si>
  <si>
    <t>Lock</t>
  </si>
  <si>
    <t>Mclachlan</t>
  </si>
  <si>
    <t>Long Island</t>
  </si>
  <si>
    <t>Lorne</t>
  </si>
  <si>
    <t>Louth Bay</t>
  </si>
  <si>
    <t>Loveday</t>
  </si>
  <si>
    <t>Lowaldie</t>
  </si>
  <si>
    <t>Lowan Vale</t>
  </si>
  <si>
    <t>Cannawigara</t>
  </si>
  <si>
    <t>Lowbank</t>
  </si>
  <si>
    <t>Lower Broughton</t>
  </si>
  <si>
    <t>Wandearah</t>
  </si>
  <si>
    <t>Lower Hermitage</t>
  </si>
  <si>
    <t>Lower Light</t>
  </si>
  <si>
    <t>Port Gawler</t>
  </si>
  <si>
    <t>Lower Nackara</t>
  </si>
  <si>
    <t>Loxton</t>
  </si>
  <si>
    <t>Loxton East</t>
  </si>
  <si>
    <t>Loxton West</t>
  </si>
  <si>
    <t>Pyap</t>
  </si>
  <si>
    <t>Joyce</t>
  </si>
  <si>
    <t>Lucky Bay</t>
  </si>
  <si>
    <t>Wilton</t>
  </si>
  <si>
    <t>Lyndoch</t>
  </si>
  <si>
    <t>Lyrup Heights</t>
  </si>
  <si>
    <t>Paringa</t>
  </si>
  <si>
    <t>Maggea</t>
  </si>
  <si>
    <t>Magrath Flat</t>
  </si>
  <si>
    <t>Maitland</t>
  </si>
  <si>
    <t>Malinong</t>
  </si>
  <si>
    <t>Mallala</t>
  </si>
  <si>
    <t>Grace</t>
  </si>
  <si>
    <t>Mallett</t>
  </si>
  <si>
    <t>Malpas</t>
  </si>
  <si>
    <t>Kekwick</t>
  </si>
  <si>
    <t>Maltee</t>
  </si>
  <si>
    <t>Chillundie</t>
  </si>
  <si>
    <t>Mambray Creek</t>
  </si>
  <si>
    <t>Mangalo</t>
  </si>
  <si>
    <t>Mannum</t>
  </si>
  <si>
    <t>Manoora</t>
  </si>
  <si>
    <t>Manu</t>
  </si>
  <si>
    <t>Way</t>
  </si>
  <si>
    <t>Marama</t>
  </si>
  <si>
    <t>Molineux</t>
  </si>
  <si>
    <t>Maraum</t>
  </si>
  <si>
    <t>Marcollat</t>
  </si>
  <si>
    <t>Marion Bay</t>
  </si>
  <si>
    <t>Markeri</t>
  </si>
  <si>
    <t>Marrabel</t>
  </si>
  <si>
    <t>Martins Camp</t>
  </si>
  <si>
    <t>Mason</t>
  </si>
  <si>
    <t>Mattala</t>
  </si>
  <si>
    <t>Mccallum</t>
  </si>
  <si>
    <t>Mclaren Vale</t>
  </si>
  <si>
    <t>Meadows</t>
  </si>
  <si>
    <t>Melrose</t>
  </si>
  <si>
    <t>Melton</t>
  </si>
  <si>
    <t>Meningie</t>
  </si>
  <si>
    <t>Mercunda</t>
  </si>
  <si>
    <t>Merghiny</t>
  </si>
  <si>
    <t>Wandana</t>
  </si>
  <si>
    <t>Meribah</t>
  </si>
  <si>
    <t>Mcgorrery</t>
  </si>
  <si>
    <t>Merriton</t>
  </si>
  <si>
    <t>Middle Beach</t>
  </si>
  <si>
    <t>Middle River</t>
  </si>
  <si>
    <t>Duncan</t>
  </si>
  <si>
    <t>Middleton</t>
  </si>
  <si>
    <t>Midgee</t>
  </si>
  <si>
    <t>Charleston</t>
  </si>
  <si>
    <t>Mieglich Junction</t>
  </si>
  <si>
    <t>Milang</t>
  </si>
  <si>
    <t>Mildooka</t>
  </si>
  <si>
    <t>Millar Point</t>
  </si>
  <si>
    <t>Millbrook</t>
  </si>
  <si>
    <t>Mil-Lel</t>
  </si>
  <si>
    <t>Miller Crossing</t>
  </si>
  <si>
    <t>Penola</t>
  </si>
  <si>
    <t>Millicent</t>
  </si>
  <si>
    <t>Millicent North</t>
  </si>
  <si>
    <t>Miltaburra</t>
  </si>
  <si>
    <t>Petina</t>
  </si>
  <si>
    <t>Minbrie</t>
  </si>
  <si>
    <t>Minburra</t>
  </si>
  <si>
    <t>Yalpara</t>
  </si>
  <si>
    <t>Mindarie</t>
  </si>
  <si>
    <t>Mindiyarra</t>
  </si>
  <si>
    <t>Moorowie</t>
  </si>
  <si>
    <t>Minnipa</t>
  </si>
  <si>
    <t>Mintaro</t>
  </si>
  <si>
    <t>Minyara</t>
  </si>
  <si>
    <t>Miranda</t>
  </si>
  <si>
    <t>Winninowie</t>
  </si>
  <si>
    <t>Gawler Lakes</t>
  </si>
  <si>
    <t>Mitchellville</t>
  </si>
  <si>
    <t>Warren</t>
  </si>
  <si>
    <t>Moculta</t>
  </si>
  <si>
    <t>Mokami</t>
  </si>
  <si>
    <t>Mona</t>
  </si>
  <si>
    <t>Ninnes</t>
  </si>
  <si>
    <t>Monash</t>
  </si>
  <si>
    <t>Mongolata</t>
  </si>
  <si>
    <t>Monkoora</t>
  </si>
  <si>
    <t>Montacute</t>
  </si>
  <si>
    <t>Montacute Heights</t>
  </si>
  <si>
    <t>Monteith</t>
  </si>
  <si>
    <t>Moody</t>
  </si>
  <si>
    <t>Moonabie</t>
  </si>
  <si>
    <t>Batchelor</t>
  </si>
  <si>
    <t>Moongi</t>
  </si>
  <si>
    <t>Moonta</t>
  </si>
  <si>
    <t>Moonta Bay</t>
  </si>
  <si>
    <t>Moorlands</t>
  </si>
  <si>
    <t>Moorundie</t>
  </si>
  <si>
    <t>Mootatunga</t>
  </si>
  <si>
    <t>Mopoke Corner</t>
  </si>
  <si>
    <t>Riddoch</t>
  </si>
  <si>
    <t>Morchard</t>
  </si>
  <si>
    <t>Coomooroo</t>
  </si>
  <si>
    <t>Morgan</t>
  </si>
  <si>
    <t>Mortana</t>
  </si>
  <si>
    <t>Rounsevell</t>
  </si>
  <si>
    <t>Moseley</t>
  </si>
  <si>
    <t>Mount Barker</t>
  </si>
  <si>
    <t>Mount Barker Springs</t>
  </si>
  <si>
    <t>Mount Benson (E)</t>
  </si>
  <si>
    <t>Ross</t>
  </si>
  <si>
    <t>Mount Benson (W)</t>
  </si>
  <si>
    <t>Waterhouse</t>
  </si>
  <si>
    <t>Mount Bryan</t>
  </si>
  <si>
    <t>Kingston</t>
  </si>
  <si>
    <t>Mount Bryan East</t>
  </si>
  <si>
    <t>Mount Burr</t>
  </si>
  <si>
    <t>Mount Charles</t>
  </si>
  <si>
    <t>Mount Compass</t>
  </si>
  <si>
    <t>Mount Crawford</t>
  </si>
  <si>
    <t>Mount Damper</t>
  </si>
  <si>
    <t>Wallis</t>
  </si>
  <si>
    <t>Mount Drummond</t>
  </si>
  <si>
    <t>Mount Hope</t>
  </si>
  <si>
    <t>Mount Mary</t>
  </si>
  <si>
    <t>Beatty</t>
  </si>
  <si>
    <t>Mount Mcintyre</t>
  </si>
  <si>
    <t>Mount Mckenzie</t>
  </si>
  <si>
    <t>Mount Pleasant</t>
  </si>
  <si>
    <t>Mount Schank</t>
  </si>
  <si>
    <t>Mount Templeton</t>
  </si>
  <si>
    <t>Stow</t>
  </si>
  <si>
    <t>Mount Torrens</t>
  </si>
  <si>
    <t>Mount View</t>
  </si>
  <si>
    <t>Mount Wedge</t>
  </si>
  <si>
    <t>Mudamuckla</t>
  </si>
  <si>
    <t>Guthrie</t>
  </si>
  <si>
    <t>Mulbura</t>
  </si>
  <si>
    <t>Mulgundawa</t>
  </si>
  <si>
    <t>Mulkeerembel</t>
  </si>
  <si>
    <t>Mulkirri</t>
  </si>
  <si>
    <t>Mullaquana</t>
  </si>
  <si>
    <t>Randell</t>
  </si>
  <si>
    <t>Muloowurtie Tank</t>
  </si>
  <si>
    <t>Mulpata</t>
  </si>
  <si>
    <t>Mundoo Island</t>
  </si>
  <si>
    <t>Mundulla</t>
  </si>
  <si>
    <t>Munetta</t>
  </si>
  <si>
    <t>Mungerowie</t>
  </si>
  <si>
    <t>Uley</t>
  </si>
  <si>
    <t>Murangong</t>
  </si>
  <si>
    <t>Murbko</t>
  </si>
  <si>
    <t>Murdinga</t>
  </si>
  <si>
    <t>Cowan</t>
  </si>
  <si>
    <t>Murlong</t>
  </si>
  <si>
    <t>Murninnie</t>
  </si>
  <si>
    <t>Poynton</t>
  </si>
  <si>
    <t>Murra Pureek</t>
  </si>
  <si>
    <t>Murrawa</t>
  </si>
  <si>
    <t>Murray Bridge</t>
  </si>
  <si>
    <t>Murray Town</t>
  </si>
  <si>
    <t>Murrimbum</t>
  </si>
  <si>
    <t>Murtho</t>
  </si>
  <si>
    <t>Muston</t>
  </si>
  <si>
    <t>Mylor</t>
  </si>
  <si>
    <t>Mylunga</t>
  </si>
  <si>
    <t>Mypolonga</t>
  </si>
  <si>
    <t>Myponga Beach</t>
  </si>
  <si>
    <t>Myrla</t>
  </si>
  <si>
    <t>Nackara</t>
  </si>
  <si>
    <t>Naidia</t>
  </si>
  <si>
    <t>Nairne</t>
  </si>
  <si>
    <t>Nalyappa</t>
  </si>
  <si>
    <t>Nangari</t>
  </si>
  <si>
    <t>Nantawarra</t>
  </si>
  <si>
    <t>Nantuma</t>
  </si>
  <si>
    <t>Warramboo</t>
  </si>
  <si>
    <t>Napperby</t>
  </si>
  <si>
    <t>Naracoorte</t>
  </si>
  <si>
    <t>Nargultie</t>
  </si>
  <si>
    <t>Narnu Bay</t>
  </si>
  <si>
    <t>Narrow Neck</t>
  </si>
  <si>
    <t>Narrung</t>
  </si>
  <si>
    <t>Narwellawar</t>
  </si>
  <si>
    <t>Navan</t>
  </si>
  <si>
    <t>Neales Flat</t>
  </si>
  <si>
    <t>Nelshaby</t>
  </si>
  <si>
    <t>Nelson</t>
  </si>
  <si>
    <t>Nepean Bay</t>
  </si>
  <si>
    <t>Netherton</t>
  </si>
  <si>
    <t>Neudorf</t>
  </si>
  <si>
    <t>New Bellevue</t>
  </si>
  <si>
    <t>New Well</t>
  </si>
  <si>
    <t>Ngarkat</t>
  </si>
  <si>
    <t>Ningana</t>
  </si>
  <si>
    <t>Noora</t>
  </si>
  <si>
    <t>Nora Creina</t>
  </si>
  <si>
    <t>Normanville</t>
  </si>
  <si>
    <t>Yankalilla</t>
  </si>
  <si>
    <t>North Beach</t>
  </si>
  <si>
    <t>North Shields</t>
  </si>
  <si>
    <t>Notts Well</t>
  </si>
  <si>
    <t>Paisley</t>
  </si>
  <si>
    <t>Nundroo</t>
  </si>
  <si>
    <t>Miller</t>
  </si>
  <si>
    <t>Nungawurtina</t>
  </si>
  <si>
    <t>Nunjikompita</t>
  </si>
  <si>
    <t>Nunong</t>
  </si>
  <si>
    <t>Nuraip</t>
  </si>
  <si>
    <t>Nurrondi</t>
  </si>
  <si>
    <t>O B Flat</t>
  </si>
  <si>
    <t>O.B. Flat</t>
  </si>
  <si>
    <t>Oaklands</t>
  </si>
  <si>
    <t>Old Maratta</t>
  </si>
  <si>
    <t>One Tree Hill</t>
  </si>
  <si>
    <t>Oodla Wirra</t>
  </si>
  <si>
    <t>Opossums Home</t>
  </si>
  <si>
    <t>Hudd</t>
  </si>
  <si>
    <t>Orroroo</t>
  </si>
  <si>
    <t>Walloway</t>
  </si>
  <si>
    <t>Owen</t>
  </si>
  <si>
    <t>Oyster Town</t>
  </si>
  <si>
    <t>Padthaway East</t>
  </si>
  <si>
    <t>Parsons</t>
  </si>
  <si>
    <t>Paechtown</t>
  </si>
  <si>
    <t>Palkagee</t>
  </si>
  <si>
    <t>Pallamana</t>
  </si>
  <si>
    <t>Palmer</t>
  </si>
  <si>
    <t>Tungkillo</t>
  </si>
  <si>
    <t>Panitya</t>
  </si>
  <si>
    <t>Nilpena</t>
  </si>
  <si>
    <t>Paracombe</t>
  </si>
  <si>
    <t>Paradise</t>
  </si>
  <si>
    <t>Paramatta</t>
  </si>
  <si>
    <t>Parara</t>
  </si>
  <si>
    <t>Paratoo</t>
  </si>
  <si>
    <t>Parham</t>
  </si>
  <si>
    <t>Parilla Well</t>
  </si>
  <si>
    <t>Pinnaroo</t>
  </si>
  <si>
    <t>Parnaroo</t>
  </si>
  <si>
    <t>Parndana</t>
  </si>
  <si>
    <t>Parraba</t>
  </si>
  <si>
    <t>Murray</t>
  </si>
  <si>
    <t>Parrakie</t>
  </si>
  <si>
    <t>Parrara</t>
  </si>
  <si>
    <t>Paruna</t>
  </si>
  <si>
    <t>Parwar</t>
  </si>
  <si>
    <t>Pata</t>
  </si>
  <si>
    <t>Paynes</t>
  </si>
  <si>
    <t>Peep Hill</t>
  </si>
  <si>
    <t>Pekina</t>
  </si>
  <si>
    <t>Pelican Point</t>
  </si>
  <si>
    <t>Penneshaw</t>
  </si>
  <si>
    <t>Penong</t>
  </si>
  <si>
    <t>Burgoyne</t>
  </si>
  <si>
    <t>Penrice</t>
  </si>
  <si>
    <t>Penwortham</t>
  </si>
  <si>
    <t>Perponda</t>
  </si>
  <si>
    <t>Peterborough</t>
  </si>
  <si>
    <t>Petersville</t>
  </si>
  <si>
    <t>Perlubie</t>
  </si>
  <si>
    <t>Pewsey Vale</t>
  </si>
  <si>
    <t>Piccadilly</t>
  </si>
  <si>
    <t>Pichi Richi</t>
  </si>
  <si>
    <t>Piednippie</t>
  </si>
  <si>
    <t>Scott</t>
  </si>
  <si>
    <t>Pillana</t>
  </si>
  <si>
    <t>Piltenge</t>
  </si>
  <si>
    <t>Pimbaacla</t>
  </si>
  <si>
    <t>Gregory</t>
  </si>
  <si>
    <t>Pine Creek</t>
  </si>
  <si>
    <t>Ketchowla</t>
  </si>
  <si>
    <t>Pine Point</t>
  </si>
  <si>
    <t>Pine Tree Corner</t>
  </si>
  <si>
    <t>Pinery</t>
  </si>
  <si>
    <t>Pinkawillinie</t>
  </si>
  <si>
    <t>Pinks Beach</t>
  </si>
  <si>
    <t>Placid Estates</t>
  </si>
  <si>
    <t>Pleasant Park</t>
  </si>
  <si>
    <t>Mingbool</t>
  </si>
  <si>
    <t>Plush Corner</t>
  </si>
  <si>
    <t>Point Lowly</t>
  </si>
  <si>
    <t>Point Pass</t>
  </si>
  <si>
    <t>Point Pearce</t>
  </si>
  <si>
    <t>Point Souttar</t>
  </si>
  <si>
    <t>Point Turton</t>
  </si>
  <si>
    <t>Poldinna</t>
  </si>
  <si>
    <t>Yaninee</t>
  </si>
  <si>
    <t>Policeman Point</t>
  </si>
  <si>
    <t>Santo</t>
  </si>
  <si>
    <t>Pompoota</t>
  </si>
  <si>
    <t>Pondalowie Bay</t>
  </si>
  <si>
    <t>Ponde</t>
  </si>
  <si>
    <t>Poochera</t>
  </si>
  <si>
    <t>Pooginagoric</t>
  </si>
  <si>
    <t>Pooginook</t>
  </si>
  <si>
    <t>Pookawarowie</t>
  </si>
  <si>
    <t>Poonana</t>
  </si>
  <si>
    <t>Poonindie</t>
  </si>
  <si>
    <t>Port Arthur</t>
  </si>
  <si>
    <t>Port Augusta</t>
  </si>
  <si>
    <t>Davenport</t>
  </si>
  <si>
    <t>Port Bonython</t>
  </si>
  <si>
    <t>Port Broughton</t>
  </si>
  <si>
    <t>Port Davis</t>
  </si>
  <si>
    <t>Port Elliot</t>
  </si>
  <si>
    <t>Port Flinders</t>
  </si>
  <si>
    <t>Telowie</t>
  </si>
  <si>
    <t>Port Germein</t>
  </si>
  <si>
    <t>Port Gibbon</t>
  </si>
  <si>
    <t>Port Giles</t>
  </si>
  <si>
    <t>Port Hughes</t>
  </si>
  <si>
    <t>Port Julia</t>
  </si>
  <si>
    <t>Port Kenny</t>
  </si>
  <si>
    <t>Port Lincoln</t>
  </si>
  <si>
    <t>Port Macdonnell</t>
  </si>
  <si>
    <t>Port Mannum</t>
  </si>
  <si>
    <t>Port Minlacowie</t>
  </si>
  <si>
    <t>Port Moorowie</t>
  </si>
  <si>
    <t>Port Neill</t>
  </si>
  <si>
    <t>Dixson</t>
  </si>
  <si>
    <t>Port Pirie</t>
  </si>
  <si>
    <t>Port Prime</t>
  </si>
  <si>
    <t>Port Rickaby</t>
  </si>
  <si>
    <t>Port Victoria</t>
  </si>
  <si>
    <t>Wauraltee</t>
  </si>
  <si>
    <t>Port Vincent</t>
  </si>
  <si>
    <t>Ramsay</t>
  </si>
  <si>
    <t>Port Wakefield</t>
  </si>
  <si>
    <t>Pot Corner</t>
  </si>
  <si>
    <t>Poverty Flat</t>
  </si>
  <si>
    <t>Prairie</t>
  </si>
  <si>
    <t>Pub Corner</t>
  </si>
  <si>
    <t>Pundamulla</t>
  </si>
  <si>
    <t>Puntabie</t>
  </si>
  <si>
    <t>Punthari</t>
  </si>
  <si>
    <t>Punyelroo</t>
  </si>
  <si>
    <t>Fisher</t>
  </si>
  <si>
    <t>Pureba</t>
  </si>
  <si>
    <t>Yellabinna</t>
  </si>
  <si>
    <t>Purnong</t>
  </si>
  <si>
    <t>Pyap Central</t>
  </si>
  <si>
    <t>Pygery</t>
  </si>
  <si>
    <t>Qualco</t>
  </si>
  <si>
    <t>Quandong</t>
  </si>
  <si>
    <t>Quorn</t>
  </si>
  <si>
    <t>Racecourse Bay</t>
  </si>
  <si>
    <t>Ramco</t>
  </si>
  <si>
    <t>Ramco Point</t>
  </si>
  <si>
    <t>Rapid Bay</t>
  </si>
  <si>
    <t>Raukkan</t>
  </si>
  <si>
    <t>Red Bank</t>
  </si>
  <si>
    <t>Red Creek</t>
  </si>
  <si>
    <t>Redbanks</t>
  </si>
  <si>
    <t>Reedy Creek</t>
  </si>
  <si>
    <t>Bowaka</t>
  </si>
  <si>
    <t>Reefton Heights</t>
  </si>
  <si>
    <t>Rendelsham</t>
  </si>
  <si>
    <t>Renmark</t>
  </si>
  <si>
    <t>Rhynie</t>
  </si>
  <si>
    <t>Ridgetop</t>
  </si>
  <si>
    <t>Ridley Plain</t>
  </si>
  <si>
    <t>Riverton</t>
  </si>
  <si>
    <t>Riviera Robe</t>
  </si>
  <si>
    <t>Robe</t>
  </si>
  <si>
    <t>Robertstown</t>
  </si>
  <si>
    <t>Rockleigh Corner</t>
  </si>
  <si>
    <t>Rocky Creek</t>
  </si>
  <si>
    <t>Rocky Plain</t>
  </si>
  <si>
    <t>Rocky Point</t>
  </si>
  <si>
    <t>Rogers Corner</t>
  </si>
  <si>
    <t>Rogues Point</t>
  </si>
  <si>
    <t>Rooster Egg Corner</t>
  </si>
  <si>
    <t>Roseworthy</t>
  </si>
  <si>
    <t>Rowland Flat</t>
  </si>
  <si>
    <t>Rudall</t>
  </si>
  <si>
    <t>Saint</t>
  </si>
  <si>
    <t>Salt Creek</t>
  </si>
  <si>
    <t>Salter Springs</t>
  </si>
  <si>
    <t>Sampson Flat</t>
  </si>
  <si>
    <t>Sandalwood</t>
  </si>
  <si>
    <t>Sanderston</t>
  </si>
  <si>
    <t>Sandilands</t>
  </si>
  <si>
    <t>Sandy Corner</t>
  </si>
  <si>
    <t>Sandy Creek</t>
  </si>
  <si>
    <t>Sandy Gate</t>
  </si>
  <si>
    <t>Sandy Grove</t>
  </si>
  <si>
    <t>Sandy Point</t>
  </si>
  <si>
    <t>Sapphiretown</t>
  </si>
  <si>
    <t>Saucepan Corner</t>
  </si>
  <si>
    <t>Saunderston</t>
  </si>
  <si>
    <t>Scarwood</t>
  </si>
  <si>
    <t>Sceale Bay</t>
  </si>
  <si>
    <t>Schoenthal</t>
  </si>
  <si>
    <t>Schreiberau</t>
  </si>
  <si>
    <t>Scott Bottom</t>
  </si>
  <si>
    <t>Scott Creek</t>
  </si>
  <si>
    <t>Second Valley</t>
  </si>
  <si>
    <t>Sedan</t>
  </si>
  <si>
    <t>Bagot</t>
  </si>
  <si>
    <t>Sellicks Beach</t>
  </si>
  <si>
    <t>Settlers Bend</t>
  </si>
  <si>
    <t>Seven Roads</t>
  </si>
  <si>
    <t>Sevenhill</t>
  </si>
  <si>
    <t>Shaugh</t>
  </si>
  <si>
    <t>Sheaoak Flat</t>
  </si>
  <si>
    <t>Shepherd Corner</t>
  </si>
  <si>
    <t>Sheringa</t>
  </si>
  <si>
    <t>Short</t>
  </si>
  <si>
    <t>Siegersdorf</t>
  </si>
  <si>
    <t>Simmonston</t>
  </si>
  <si>
    <t>Slippery Corner</t>
  </si>
  <si>
    <t>Smedley Town</t>
  </si>
  <si>
    <t>Smithville</t>
  </si>
  <si>
    <t>Smoky Bay</t>
  </si>
  <si>
    <t>Snowtown</t>
  </si>
  <si>
    <t>Snuggery</t>
  </si>
  <si>
    <t>Sod Hut</t>
  </si>
  <si>
    <t>Somerset</t>
  </si>
  <si>
    <t>South Flagstaff</t>
  </si>
  <si>
    <t>Wells</t>
  </si>
  <si>
    <t>South Lone Gum</t>
  </si>
  <si>
    <t>Southend</t>
  </si>
  <si>
    <t>Spalding</t>
  </si>
  <si>
    <t>Spence</t>
  </si>
  <si>
    <t>Spicer Flat</t>
  </si>
  <si>
    <t>Springfield</t>
  </si>
  <si>
    <t>Springs</t>
  </si>
  <si>
    <t>Springton</t>
  </si>
  <si>
    <t>St. Ives</t>
  </si>
  <si>
    <t>St. Kitts</t>
  </si>
  <si>
    <t>Stanley Flat</t>
  </si>
  <si>
    <t>Stansbury</t>
  </si>
  <si>
    <t>Steelton</t>
  </si>
  <si>
    <t>Steinfeld</t>
  </si>
  <si>
    <t>Anna</t>
  </si>
  <si>
    <t>Stenhouse Bay</t>
  </si>
  <si>
    <t>Stephenston</t>
  </si>
  <si>
    <t>Stewart Range</t>
  </si>
  <si>
    <t>Stirling North</t>
  </si>
  <si>
    <t>Stockport</t>
  </si>
  <si>
    <t>Stockwell</t>
  </si>
  <si>
    <t>Stockyard Creek</t>
  </si>
  <si>
    <t>Stockyard Plain</t>
  </si>
  <si>
    <t>Stone Hut</t>
  </si>
  <si>
    <t>Stony Point</t>
  </si>
  <si>
    <t>Stony Ridge</t>
  </si>
  <si>
    <t>Streaky Bay</t>
  </si>
  <si>
    <t>Ripon</t>
  </si>
  <si>
    <t>Stringybark</t>
  </si>
  <si>
    <t>Struan</t>
  </si>
  <si>
    <t>Summerfield</t>
  </si>
  <si>
    <t>Summertown</t>
  </si>
  <si>
    <t>Sunlands</t>
  </si>
  <si>
    <t>Sunnybrae</t>
  </si>
  <si>
    <t>Sutherlands</t>
  </si>
  <si>
    <t>Swallows Nest</t>
  </si>
  <si>
    <t>Swan Reach</t>
  </si>
  <si>
    <t>Tableland</t>
  </si>
  <si>
    <t>Tailem Bend</t>
  </si>
  <si>
    <t>Taldra</t>
  </si>
  <si>
    <t>Downer</t>
  </si>
  <si>
    <t>Tandowie</t>
  </si>
  <si>
    <t>Tantanoola</t>
  </si>
  <si>
    <t>Taplan</t>
  </si>
  <si>
    <t>Tarall-La</t>
  </si>
  <si>
    <t>Taratap</t>
  </si>
  <si>
    <t>Duffield</t>
  </si>
  <si>
    <t>Tarkeerip</t>
  </si>
  <si>
    <t>Tarlee</t>
  </si>
  <si>
    <t>Tarnma</t>
  </si>
  <si>
    <t>Tarpeena</t>
  </si>
  <si>
    <t>Tarrawatta</t>
  </si>
  <si>
    <t>Tartwaup</t>
  </si>
  <si>
    <t>Taunton</t>
  </si>
  <si>
    <t>Tavistock</t>
  </si>
  <si>
    <t>Teatree Swamp</t>
  </si>
  <si>
    <t>Templers</t>
  </si>
  <si>
    <t>Tent Hill</t>
  </si>
  <si>
    <t>Castine</t>
  </si>
  <si>
    <t>Tepko</t>
  </si>
  <si>
    <t>Terka</t>
  </si>
  <si>
    <t>Terowie</t>
  </si>
  <si>
    <t>The Bushes</t>
  </si>
  <si>
    <t>The Dairy Farm</t>
  </si>
  <si>
    <t>The Devils Playground</t>
  </si>
  <si>
    <t>Finlayson</t>
  </si>
  <si>
    <t>The Four Mile</t>
  </si>
  <si>
    <t>The Gap</t>
  </si>
  <si>
    <t>The Gorge</t>
  </si>
  <si>
    <t>The Heath Storage</t>
  </si>
  <si>
    <t>The Mission</t>
  </si>
  <si>
    <t>The Oaks</t>
  </si>
  <si>
    <t>The Red Banks</t>
  </si>
  <si>
    <t>The Rocks</t>
  </si>
  <si>
    <t>The Ten Mile</t>
  </si>
  <si>
    <t>Crozier</t>
  </si>
  <si>
    <t>The Triangle</t>
  </si>
  <si>
    <t>The Twelve Mile</t>
  </si>
  <si>
    <t>The Willows</t>
  </si>
  <si>
    <t>The Wyrie</t>
  </si>
  <si>
    <t>Thevenard</t>
  </si>
  <si>
    <t>Thomas Plain</t>
  </si>
  <si>
    <t>Thornlea</t>
  </si>
  <si>
    <t>Symon</t>
  </si>
  <si>
    <t>Thornton</t>
  </si>
  <si>
    <t>Three Mile Bend</t>
  </si>
  <si>
    <t>Tiddy Widdy Beach</t>
  </si>
  <si>
    <t>Tilley Swamp</t>
  </si>
  <si>
    <t>Tiparra West</t>
  </si>
  <si>
    <t>Tolderol</t>
  </si>
  <si>
    <t>Tookayerta</t>
  </si>
  <si>
    <t>Tooligie</t>
  </si>
  <si>
    <t>Peachna</t>
  </si>
  <si>
    <t>Tooligie Hill</t>
  </si>
  <si>
    <t>Toolunka</t>
  </si>
  <si>
    <t>Tortachilla</t>
  </si>
  <si>
    <t>Tothill Belt</t>
  </si>
  <si>
    <t>Tothill Creek</t>
  </si>
  <si>
    <t>Towitta</t>
  </si>
  <si>
    <t>Tracy</t>
  </si>
  <si>
    <t>Trelyn</t>
  </si>
  <si>
    <t>Trihi</t>
  </si>
  <si>
    <t>Truro</t>
  </si>
  <si>
    <t>Tulka</t>
  </si>
  <si>
    <t>Tulka North</t>
  </si>
  <si>
    <t>Tulka West</t>
  </si>
  <si>
    <t>Tumby Bay</t>
  </si>
  <si>
    <t>Hutchison</t>
  </si>
  <si>
    <t>Tunkalilla</t>
  </si>
  <si>
    <t>Turnerville</t>
  </si>
  <si>
    <t>Twin Creeks</t>
  </si>
  <si>
    <t>Woolundunga</t>
  </si>
  <si>
    <t>Ucolta</t>
  </si>
  <si>
    <t>Ulanna</t>
  </si>
  <si>
    <t>Ulooloo</t>
  </si>
  <si>
    <t>Ulyerra</t>
  </si>
  <si>
    <t>Undalya</t>
  </si>
  <si>
    <t>Ungarra</t>
  </si>
  <si>
    <t>Upper Nackara</t>
  </si>
  <si>
    <t>Uraidla</t>
  </si>
  <si>
    <t>Urania</t>
  </si>
  <si>
    <t>Urrala Estate</t>
  </si>
  <si>
    <t>Uworra</t>
  </si>
  <si>
    <t>Veitch</t>
  </si>
  <si>
    <t>Venus Bay</t>
  </si>
  <si>
    <t>Verran</t>
  </si>
  <si>
    <t>Victoria</t>
  </si>
  <si>
    <t>Vine Vale</t>
  </si>
  <si>
    <t>Vivonne</t>
  </si>
  <si>
    <t>Newland</t>
  </si>
  <si>
    <t>Vivonne Bay</t>
  </si>
  <si>
    <t>Vogelsang Corner</t>
  </si>
  <si>
    <t>Waddikee</t>
  </si>
  <si>
    <t>Waite Estate</t>
  </si>
  <si>
    <t>Walker Flat</t>
  </si>
  <si>
    <t>Wall</t>
  </si>
  <si>
    <t>Wallaroo Plain</t>
  </si>
  <si>
    <t>Wallyalla</t>
  </si>
  <si>
    <t>Wampoony</t>
  </si>
  <si>
    <t>Wanappe</t>
  </si>
  <si>
    <t>Wanbi</t>
  </si>
  <si>
    <t>Wandearah East</t>
  </si>
  <si>
    <t>Wandearah West</t>
  </si>
  <si>
    <t>Wandilo</t>
  </si>
  <si>
    <t>Wangary</t>
  </si>
  <si>
    <t>Wangolina</t>
  </si>
  <si>
    <t>Wanna</t>
  </si>
  <si>
    <t>Flinders</t>
  </si>
  <si>
    <t>Wappilka</t>
  </si>
  <si>
    <t>Warangina</t>
  </si>
  <si>
    <t>Warawurlie</t>
  </si>
  <si>
    <t>Warburto Point</t>
  </si>
  <si>
    <t>Ward Hill</t>
  </si>
  <si>
    <t>Warnertown</t>
  </si>
  <si>
    <t>Warpoo</t>
  </si>
  <si>
    <t>Warrachie</t>
  </si>
  <si>
    <t>Warunda</t>
  </si>
  <si>
    <t>Washpool</t>
  </si>
  <si>
    <t>Wasleys</t>
  </si>
  <si>
    <t>Wataleera</t>
  </si>
  <si>
    <t>Watchanie</t>
  </si>
  <si>
    <t>Watervale</t>
  </si>
  <si>
    <t>Watraba</t>
  </si>
  <si>
    <t>Wattle Point</t>
  </si>
  <si>
    <t>Wattle Range</t>
  </si>
  <si>
    <t>Weavers</t>
  </si>
  <si>
    <t>Webb Beach</t>
  </si>
  <si>
    <t>Weetulta</t>
  </si>
  <si>
    <t>Wellington</t>
  </si>
  <si>
    <t>Wepar</t>
  </si>
  <si>
    <t>Wepowie</t>
  </si>
  <si>
    <t>West Range</t>
  </si>
  <si>
    <t>Westbrook</t>
  </si>
  <si>
    <t>Western Flat</t>
  </si>
  <si>
    <t>Beeamma</t>
  </si>
  <si>
    <t>Westgums</t>
  </si>
  <si>
    <t>Landseer</t>
  </si>
  <si>
    <t>Weston Flat</t>
  </si>
  <si>
    <t>Stuart</t>
  </si>
  <si>
    <t>Wharminda</t>
  </si>
  <si>
    <t>White Horse Hill</t>
  </si>
  <si>
    <t>White House Hill</t>
  </si>
  <si>
    <t>White Rock</t>
  </si>
  <si>
    <t>White Well Corner</t>
  </si>
  <si>
    <t>Whites Flat</t>
  </si>
  <si>
    <t>Whyalla</t>
  </si>
  <si>
    <t>Whyte Well</t>
  </si>
  <si>
    <t>Whyte Yarcowie</t>
  </si>
  <si>
    <t>Wild Horse Plains</t>
  </si>
  <si>
    <t>Wildeloo</t>
  </si>
  <si>
    <t>Wilfred</t>
  </si>
  <si>
    <t>Wilkawatt</t>
  </si>
  <si>
    <t>Willalo</t>
  </si>
  <si>
    <t>Willalooka</t>
  </si>
  <si>
    <t>Willamulka</t>
  </si>
  <si>
    <t>Williamstown</t>
  </si>
  <si>
    <t>Boolcunda</t>
  </si>
  <si>
    <t>Willouwa</t>
  </si>
  <si>
    <t>Willowvale</t>
  </si>
  <si>
    <t>Willyaroo</t>
  </si>
  <si>
    <t>Bremer</t>
  </si>
  <si>
    <t>Wilmington</t>
  </si>
  <si>
    <t>Wilpy</t>
  </si>
  <si>
    <t>Cudla Mudla</t>
  </si>
  <si>
    <t>Wilson Corner</t>
  </si>
  <si>
    <t>Windsor</t>
  </si>
  <si>
    <t>Wingamin</t>
  </si>
  <si>
    <t>Winkie</t>
  </si>
  <si>
    <t>Wintrena</t>
  </si>
  <si>
    <t>Winulta</t>
  </si>
  <si>
    <t>Wirrabara</t>
  </si>
  <si>
    <t>Pendleton</t>
  </si>
  <si>
    <t>Wirrulla</t>
  </si>
  <si>
    <t>Walpuppie</t>
  </si>
  <si>
    <t>Wisanger</t>
  </si>
  <si>
    <t>Wistow</t>
  </si>
  <si>
    <t>Wiulla</t>
  </si>
  <si>
    <t>Wolseley</t>
  </si>
  <si>
    <t>Wombat Flat</t>
  </si>
  <si>
    <t>Wombat Rest</t>
  </si>
  <si>
    <t>Wongulla</t>
  </si>
  <si>
    <t>Woodchester</t>
  </si>
  <si>
    <t>Woodleigh</t>
  </si>
  <si>
    <t>Woodside</t>
  </si>
  <si>
    <t>Wool Bay</t>
  </si>
  <si>
    <t>Woolumbool</t>
  </si>
  <si>
    <t>Worlds End</t>
  </si>
  <si>
    <t>Worripa</t>
  </si>
  <si>
    <t>Wrattonbully</t>
  </si>
  <si>
    <t>Wudinna</t>
  </si>
  <si>
    <t>Wudinna East</t>
  </si>
  <si>
    <t>Wunkar</t>
  </si>
  <si>
    <t>Wurlie Swamp</t>
  </si>
  <si>
    <t>Wynarka</t>
  </si>
  <si>
    <t>Wyomi</t>
  </si>
  <si>
    <t>Yabmana</t>
  </si>
  <si>
    <t>Yacka</t>
  </si>
  <si>
    <t>Yackamoorundie</t>
  </si>
  <si>
    <t>Yahl</t>
  </si>
  <si>
    <t>Yalanda</t>
  </si>
  <si>
    <t>Yallunda Flat</t>
  </si>
  <si>
    <t>Yaltipena</t>
  </si>
  <si>
    <t>Yamba</t>
  </si>
  <si>
    <t>Yanerbie</t>
  </si>
  <si>
    <t>Yangalo</t>
  </si>
  <si>
    <t>Yantanabie</t>
  </si>
  <si>
    <t>Yarley</t>
  </si>
  <si>
    <t>Yarrah</t>
  </si>
  <si>
    <t>Yarrahville</t>
  </si>
  <si>
    <t>Yatina</t>
  </si>
  <si>
    <t>Yeelanna</t>
  </si>
  <si>
    <t>Yeltukka</t>
  </si>
  <si>
    <t>Yinkanie</t>
  </si>
  <si>
    <t>Yorke Valley</t>
  </si>
  <si>
    <t>Yukenbilda</t>
  </si>
  <si>
    <t>Yumali</t>
  </si>
  <si>
    <t>Kirkpatrick</t>
  </si>
  <si>
    <t>Yurgo</t>
  </si>
  <si>
    <t>Zion Hill</t>
  </si>
  <si>
    <t>Locations</t>
  </si>
  <si>
    <t>Brownlow (KI)</t>
  </si>
  <si>
    <t>Belvidere (MDB)</t>
  </si>
  <si>
    <t>Bews (MDB)</t>
  </si>
  <si>
    <t>Brownlow (MDB)</t>
  </si>
  <si>
    <t>Deep Creek (MDB)</t>
  </si>
  <si>
    <t>Hampton (MDB)</t>
  </si>
  <si>
    <t>Red Banks (MDB)</t>
  </si>
  <si>
    <t>Totness (MDB)</t>
  </si>
  <si>
    <t>White Hut (MDB)</t>
  </si>
  <si>
    <t>Poona (EP)</t>
  </si>
  <si>
    <t>Belvidere (AMLR)</t>
  </si>
  <si>
    <t>Deep Creek (AMLR)</t>
  </si>
  <si>
    <t>Totness (AMLR)</t>
  </si>
  <si>
    <t>Two Wells (AMLR)</t>
  </si>
  <si>
    <t>Black Springs (YP)</t>
  </si>
  <si>
    <t>Chinaman Wells (SE)</t>
  </si>
  <si>
    <t>Two Wells (SE)</t>
  </si>
  <si>
    <t>Bews (NY)</t>
  </si>
  <si>
    <t>Chinaman Wells (NY)</t>
  </si>
  <si>
    <t>Paratoo (NY)</t>
  </si>
  <si>
    <t>Poona (NY)</t>
  </si>
  <si>
    <t>White Hut (NY)</t>
  </si>
  <si>
    <t>Red Cliffs (KI)</t>
  </si>
  <si>
    <t>Hampton (MLR)</t>
  </si>
  <si>
    <t>ADELAIDE HILLS</t>
  </si>
  <si>
    <t>ALEXANDRINA</t>
  </si>
  <si>
    <t>BAROSSA</t>
  </si>
  <si>
    <t>BARUNGA WEST</t>
  </si>
  <si>
    <t>BERRI BARMERA</t>
  </si>
  <si>
    <t>BURNSIDE</t>
  </si>
  <si>
    <t>CAMPBELLTOWN</t>
  </si>
  <si>
    <t>CEDUNA</t>
  </si>
  <si>
    <t>CLARE AND GILBERT VALLEYS</t>
  </si>
  <si>
    <t>CLEVE</t>
  </si>
  <si>
    <t>COPPER COAST</t>
  </si>
  <si>
    <t>ELLISTON</t>
  </si>
  <si>
    <t>FLINDERS RANGES</t>
  </si>
  <si>
    <t>FRANKLIN HARBOUR</t>
  </si>
  <si>
    <t>GAWLER</t>
  </si>
  <si>
    <t>GOYDER</t>
  </si>
  <si>
    <t>GRANT</t>
  </si>
  <si>
    <t>KANGAROO ISLAND</t>
  </si>
  <si>
    <t>KAROONDA EAST MURRAY</t>
  </si>
  <si>
    <t>KIMBA</t>
  </si>
  <si>
    <t>KINGSTON</t>
  </si>
  <si>
    <t>LIGHT</t>
  </si>
  <si>
    <t>LOWER EYRE PENINSULA</t>
  </si>
  <si>
    <t>LOXTON WAIKERIE</t>
  </si>
  <si>
    <t>MALLALA</t>
  </si>
  <si>
    <t>MARION</t>
  </si>
  <si>
    <t>MID MURRAY</t>
  </si>
  <si>
    <t>MITCHAM</t>
  </si>
  <si>
    <t>MOUNT BARKER</t>
  </si>
  <si>
    <t>MOUNT GAMBIER</t>
  </si>
  <si>
    <t>MOUNT REMARKABLE</t>
  </si>
  <si>
    <t>MURRAY BRIDGE</t>
  </si>
  <si>
    <t>NARACOORTE LUCINDALE</t>
  </si>
  <si>
    <t>NORTHERN AREAS</t>
  </si>
  <si>
    <t>ONKAPARINGA</t>
  </si>
  <si>
    <t>ORROROO/CARRIETON</t>
  </si>
  <si>
    <t>PETERBOROUGH</t>
  </si>
  <si>
    <t>PLAYFORD</t>
  </si>
  <si>
    <t>PORT AUGUSTA</t>
  </si>
  <si>
    <t>PORT LINCOLN</t>
  </si>
  <si>
    <t>PORT PIRIE</t>
  </si>
  <si>
    <t>RENMARK PARINGA</t>
  </si>
  <si>
    <t>ROBE</t>
  </si>
  <si>
    <t>SALISBURY</t>
  </si>
  <si>
    <t>SOUTHERN MALLEE</t>
  </si>
  <si>
    <t>STREAKY BAY</t>
  </si>
  <si>
    <t>TATIARA</t>
  </si>
  <si>
    <t>TEA TREE GULLY</t>
  </si>
  <si>
    <t>THE COORONG</t>
  </si>
  <si>
    <t>TUMBY BAY</t>
  </si>
  <si>
    <t>VICTOR HARBOR</t>
  </si>
  <si>
    <t>WAKEFIELD</t>
  </si>
  <si>
    <t>WATTLE RANGE</t>
  </si>
  <si>
    <t>WUDINNA</t>
  </si>
  <si>
    <t>YANKALILLA</t>
  </si>
  <si>
    <t>YORKE PENINSULA</t>
  </si>
  <si>
    <t>Barunga West</t>
  </si>
  <si>
    <t>Berri Barmera</t>
  </si>
  <si>
    <t>Burnside</t>
  </si>
  <si>
    <t>Campbelltown</t>
  </si>
  <si>
    <t>Clare And Gilbert Valleys</t>
  </si>
  <si>
    <t>Copper Coast</t>
  </si>
  <si>
    <t>Franklin Harbour</t>
  </si>
  <si>
    <t>Grant</t>
  </si>
  <si>
    <t>Karoonda East Murray</t>
  </si>
  <si>
    <t>Lower Eyre Peninsula</t>
  </si>
  <si>
    <t>Loxton Waikerie</t>
  </si>
  <si>
    <t>Marion</t>
  </si>
  <si>
    <t>Mid Murray</t>
  </si>
  <si>
    <t>Mitcham</t>
  </si>
  <si>
    <t>Mount Remarkable</t>
  </si>
  <si>
    <t>Naracoorte Lucindale</t>
  </si>
  <si>
    <t>Northern Areas</t>
  </si>
  <si>
    <t>Orroroo/Carrieton</t>
  </si>
  <si>
    <t>Renmark Paringa</t>
  </si>
  <si>
    <t>Salisbury</t>
  </si>
  <si>
    <t>Southern Mallee</t>
  </si>
  <si>
    <t>Tea Tree Gully</t>
  </si>
  <si>
    <t>The Coorong</t>
  </si>
  <si>
    <t>Yorke Peninsula</t>
  </si>
  <si>
    <t>AMLR-Broughton</t>
  </si>
  <si>
    <t>AMLR-Fleurieu</t>
  </si>
  <si>
    <t>AMLR-Mount Lofty Ranges</t>
  </si>
  <si>
    <t>AMLR-Murray Lakes and Coorong</t>
  </si>
  <si>
    <t>AMLR-St Vincent</t>
  </si>
  <si>
    <t>AW-Eyre Mallee</t>
  </si>
  <si>
    <t>AW-Yalata</t>
  </si>
  <si>
    <t>EP-Eyre Hills</t>
  </si>
  <si>
    <t>EP-Eyre Mallee</t>
  </si>
  <si>
    <t>EP-Myall Plains</t>
  </si>
  <si>
    <t>EP-Talia</t>
  </si>
  <si>
    <t>EP-Yalata</t>
  </si>
  <si>
    <t>EP-Yellabinna</t>
  </si>
  <si>
    <t>KI-Kangaroo Island</t>
  </si>
  <si>
    <t>NY-Broughton</t>
  </si>
  <si>
    <t>NY-Gawler Lakes</t>
  </si>
  <si>
    <t>NY-Olary Spur</t>
  </si>
  <si>
    <t>NY-Southern Flinders</t>
  </si>
  <si>
    <t>NY-Southern Yorke</t>
  </si>
  <si>
    <t>NY-St Vincent</t>
  </si>
  <si>
    <t>SAAL-Eyre Hills</t>
  </si>
  <si>
    <t>SAAL-Eyre Mallee</t>
  </si>
  <si>
    <t>SAAL-Myall Plains</t>
  </si>
  <si>
    <t>SAMDB-Braemer</t>
  </si>
  <si>
    <t>SAMDB-Broughton</t>
  </si>
  <si>
    <t>SAMDB-Fleurieu</t>
  </si>
  <si>
    <t>SAMDB-Lowan Mallee</t>
  </si>
  <si>
    <t>SAMDB-Mount Lofty Ranges</t>
  </si>
  <si>
    <t>SAMDB-Murray Lakes and Coorong</t>
  </si>
  <si>
    <t>SAMDB-Murray Mallee</t>
  </si>
  <si>
    <t>SAMDB-Murray Scroll Belt</t>
  </si>
  <si>
    <t>SAMDB-Olary Spur</t>
  </si>
  <si>
    <t>SAMDB-South Olary Plain</t>
  </si>
  <si>
    <t>SAMDB-Tintinara</t>
  </si>
  <si>
    <t>SE-Bridgewater</t>
  </si>
  <si>
    <t>SE-Glenelg Plain</t>
  </si>
  <si>
    <t>SE-Lowan Mallee</t>
  </si>
  <si>
    <t>SE-Lucindale</t>
  </si>
  <si>
    <t>SE-Mount Gambier</t>
  </si>
  <si>
    <t>SE-Murray Lakes and Coorong</t>
  </si>
  <si>
    <t>SE-Murray Mallee</t>
  </si>
  <si>
    <t>SE-Tintinara</t>
  </si>
  <si>
    <t>SE-Wimmera</t>
  </si>
  <si>
    <t>HUNDRED</t>
  </si>
  <si>
    <t>z_rain_ag_Hundred.MEAN</t>
  </si>
  <si>
    <t>z_rain_ag_Hundred.STD</t>
  </si>
  <si>
    <t>z_rain_ag_Hundred.MIN_</t>
  </si>
  <si>
    <t>z_rain_ag_Hundred.MAX_</t>
  </si>
  <si>
    <t>z_evap_ag_Hundred.MEAN</t>
  </si>
  <si>
    <t>z_evap_ag_Hundred.STD</t>
  </si>
  <si>
    <t>z_evap_ag_Hundred.MIN_</t>
  </si>
  <si>
    <t>z_evap_ag_Hundred.MAX_</t>
  </si>
  <si>
    <t>z_rockdepth_ag_Hundred.MEAN</t>
  </si>
  <si>
    <t>z_rockdepth_ag_Hundred.STD</t>
  </si>
  <si>
    <t>z_rockdepth_ag_Hundred.MIN_</t>
  </si>
  <si>
    <t>z_rockdepth_ag_Hundred.MAX_</t>
  </si>
  <si>
    <t>z_surfclay_ag_Hundred.MEAN</t>
  </si>
  <si>
    <t>z_surfclay_ag_Hundred.STD</t>
  </si>
  <si>
    <t>z_surfclay_ag_Hundred.MIN_</t>
  </si>
  <si>
    <t>z_surfclay_ag_Hundred.MAX_</t>
  </si>
  <si>
    <t>z_fertinher_ag_Hundred.MEAN</t>
  </si>
  <si>
    <t>z_fertinher_ag_Hundred.STD</t>
  </si>
  <si>
    <t>z_fertinher_ag_Hundred.MIN_</t>
  </si>
  <si>
    <t>z_fertinher_ag_Hundred.MAX_</t>
  </si>
  <si>
    <t>z_tph50_ag_Hundred.MEAN</t>
  </si>
  <si>
    <t>z_tph50_ag_Hundred.STD</t>
  </si>
  <si>
    <t>z_tph50_ag_Hundred.MIN_</t>
  </si>
  <si>
    <t>z_tph50_ag_Hundred.MAX_</t>
  </si>
  <si>
    <t>z_tph50_ag_Hundred.SUM_</t>
  </si>
  <si>
    <t>z_tph88_ag_Hundred.MEAN</t>
  </si>
  <si>
    <t>z_tph88_ag_Hundred.STD</t>
  </si>
  <si>
    <t>z_tph88_ag_Hundred.MIN_</t>
  </si>
  <si>
    <t>z_tph88_ag_Hundred.MAX_</t>
  </si>
  <si>
    <t>z_tph88_ag_Hundred.SUM_</t>
  </si>
  <si>
    <t>z_tph100_ag_Hundred.MEAN</t>
  </si>
  <si>
    <t>z_tph100_ag_Hundred.STD</t>
  </si>
  <si>
    <t>z_tph100_ag_Hundred.MIN_</t>
  </si>
  <si>
    <t>z_tph100_ag_Hundred.MAX_</t>
  </si>
  <si>
    <t>z_tph100_ag_Hundred.SUM_</t>
  </si>
  <si>
    <t>z_co2_50ag_Hundred.MEAN</t>
  </si>
  <si>
    <t>z_co2_50ag_Hundred.STD</t>
  </si>
  <si>
    <t>z_co2_50ag_Hundred.MIN_</t>
  </si>
  <si>
    <t>z_co2_50ag_Hundred.MAX_</t>
  </si>
  <si>
    <t>z_co2_50ag_Hundred.SUM_</t>
  </si>
  <si>
    <t>z_co2_88ag_Hundred.MEAN</t>
  </si>
  <si>
    <t>z_co2_88ag_Hundred.MIN_</t>
  </si>
  <si>
    <t>z_co2_88ag_Hundred.MAX_</t>
  </si>
  <si>
    <t>z_co2_88ag_Hundred.STD</t>
  </si>
  <si>
    <t>z_co2_88ag_Hundred.SUM_</t>
  </si>
  <si>
    <t>z_co2_100ag_Hundred.MEAN</t>
  </si>
  <si>
    <t>z_co2_100ag_Hundred.STD</t>
  </si>
  <si>
    <t>z_co2_100ag_Hundred.MIN_</t>
  </si>
  <si>
    <t>z_co2_100ag_Hundred.MAX_</t>
  </si>
  <si>
    <t>z_co2_100ag_Hundred.SUM_</t>
  </si>
  <si>
    <t>ADDISON</t>
  </si>
  <si>
    <t>ADELAIDE</t>
  </si>
  <si>
    <t>ALLEN</t>
  </si>
  <si>
    <t>ALLENBY</t>
  </si>
  <si>
    <t>ALMA</t>
  </si>
  <si>
    <t>ANDREWS</t>
  </si>
  <si>
    <t>ANGAS</t>
  </si>
  <si>
    <t>ANNA</t>
  </si>
  <si>
    <t>ANNE</t>
  </si>
  <si>
    <t>APOINGA</t>
  </si>
  <si>
    <t>APPILA</t>
  </si>
  <si>
    <t>ARCHIBALD</t>
  </si>
  <si>
    <t>AULD</t>
  </si>
  <si>
    <t>AYERS</t>
  </si>
  <si>
    <t>BAGOT</t>
  </si>
  <si>
    <t>BAGSTER</t>
  </si>
  <si>
    <t>BAKARA</t>
  </si>
  <si>
    <t>BAKER</t>
  </si>
  <si>
    <t>BALAKLAVA</t>
  </si>
  <si>
    <t>BALDINA</t>
  </si>
  <si>
    <t>BANDON</t>
  </si>
  <si>
    <t>BARNA</t>
  </si>
  <si>
    <t>BAROOTA</t>
  </si>
  <si>
    <t>BARTLETT</t>
  </si>
  <si>
    <t>BARUNGA</t>
  </si>
  <si>
    <t>BARWELL</t>
  </si>
  <si>
    <t>BEATTY</t>
  </si>
  <si>
    <t>BEEAMMA</t>
  </si>
  <si>
    <t>BELALIE</t>
  </si>
  <si>
    <t>BELVIDERE</t>
  </si>
  <si>
    <t>BENARA</t>
  </si>
  <si>
    <t>BEWS</t>
  </si>
  <si>
    <t>BILLIATT</t>
  </si>
  <si>
    <t>BINNUM</t>
  </si>
  <si>
    <t>BLACK ROCK PLAIN</t>
  </si>
  <si>
    <t>BLACKER</t>
  </si>
  <si>
    <t>BLANCHE</t>
  </si>
  <si>
    <t>BLYTH</t>
  </si>
  <si>
    <t>BOCKELBERG</t>
  </si>
  <si>
    <t>BONNEY</t>
  </si>
  <si>
    <t>BONYTHON</t>
  </si>
  <si>
    <t>BOOKPURNONG</t>
  </si>
  <si>
    <t>BOOLCUNDA</t>
  </si>
  <si>
    <t>BOOLEROO</t>
  </si>
  <si>
    <t>BOONERDO</t>
  </si>
  <si>
    <t>BOOTHBY</t>
  </si>
  <si>
    <t>BOOYOOLIE</t>
  </si>
  <si>
    <t>BORDA</t>
  </si>
  <si>
    <t>BOUCAUT</t>
  </si>
  <si>
    <t>BOWAKA</t>
  </si>
  <si>
    <t>BOWER</t>
  </si>
  <si>
    <t>BOWHILL</t>
  </si>
  <si>
    <t>BRAY</t>
  </si>
  <si>
    <t>BREMER</t>
  </si>
  <si>
    <t>BRIGHT</t>
  </si>
  <si>
    <t>BRINKLEY</t>
  </si>
  <si>
    <t>BROOKER</t>
  </si>
  <si>
    <t>BROWNLOW</t>
  </si>
  <si>
    <t>BUCKLEBOO</t>
  </si>
  <si>
    <t>BUNDALEER</t>
  </si>
  <si>
    <t>BUNDEY</t>
  </si>
  <si>
    <t>BURDETT</t>
  </si>
  <si>
    <t>BURGOYNE</t>
  </si>
  <si>
    <t>BUTLER</t>
  </si>
  <si>
    <t>CADELL</t>
  </si>
  <si>
    <t>CALDWELL</t>
  </si>
  <si>
    <t>CALTOWIE</t>
  </si>
  <si>
    <t>CAMERON</t>
  </si>
  <si>
    <t>CAMPBELL</t>
  </si>
  <si>
    <t>CAMPOONA</t>
  </si>
  <si>
    <t>CANNAWIGARA</t>
  </si>
  <si>
    <t>CARALUE</t>
  </si>
  <si>
    <t>CARAWA</t>
  </si>
  <si>
    <t>CARCUMA</t>
  </si>
  <si>
    <t>CARINA</t>
  </si>
  <si>
    <t>CAROLINE</t>
  </si>
  <si>
    <t>CARRIBIE</t>
  </si>
  <si>
    <t>CASSINI</t>
  </si>
  <si>
    <t>CATT</t>
  </si>
  <si>
    <t>CAVENAGH</t>
  </si>
  <si>
    <t>CHANDADA</t>
  </si>
  <si>
    <t>CHARLESTON</t>
  </si>
  <si>
    <t>CHESSON</t>
  </si>
  <si>
    <t>CHILLUNDIE</t>
  </si>
  <si>
    <t>CLARE</t>
  </si>
  <si>
    <t>CLINTON</t>
  </si>
  <si>
    <t>COCATA</t>
  </si>
  <si>
    <t>COGLIN</t>
  </si>
  <si>
    <t>COHEN</t>
  </si>
  <si>
    <t>COLEBATCH</t>
  </si>
  <si>
    <t>COLES</t>
  </si>
  <si>
    <t>COLTON</t>
  </si>
  <si>
    <t>COMAUM</t>
  </si>
  <si>
    <t>CONDADA</t>
  </si>
  <si>
    <t>CONEYBEER</t>
  </si>
  <si>
    <t>CONMURRA</t>
  </si>
  <si>
    <t>COOLINONG</t>
  </si>
  <si>
    <t>COOMBE</t>
  </si>
  <si>
    <t>COOMOOROO</t>
  </si>
  <si>
    <t>COONARIE</t>
  </si>
  <si>
    <t>COONATTO</t>
  </si>
  <si>
    <t>COOTRA</t>
  </si>
  <si>
    <t>CORROBINNIE</t>
  </si>
  <si>
    <t>CORTLINYE</t>
  </si>
  <si>
    <t>COTTON</t>
  </si>
  <si>
    <t>COWAN</t>
  </si>
  <si>
    <t>CRYSTAL BROOK</t>
  </si>
  <si>
    <t>CUMMINS</t>
  </si>
  <si>
    <t>CUNGENA</t>
  </si>
  <si>
    <t>CUNNINGHAM</t>
  </si>
  <si>
    <t>CUNYARIE</t>
  </si>
  <si>
    <t>CURRAMULKA</t>
  </si>
  <si>
    <t>DALKEY</t>
  </si>
  <si>
    <t>DALRYMPLE</t>
  </si>
  <si>
    <t>DARKE</t>
  </si>
  <si>
    <t>DARLING</t>
  </si>
  <si>
    <t>DAY</t>
  </si>
  <si>
    <t>DIXSON</t>
  </si>
  <si>
    <t>DOWNER</t>
  </si>
  <si>
    <t>DUBLIN</t>
  </si>
  <si>
    <t>DUDLEY</t>
  </si>
  <si>
    <t>DUFFIELD</t>
  </si>
  <si>
    <t>DUNCAN</t>
  </si>
  <si>
    <t>DUTTON</t>
  </si>
  <si>
    <t>EBA</t>
  </si>
  <si>
    <t>ENCOUNTER BAY</t>
  </si>
  <si>
    <t>ENGLISH</t>
  </si>
  <si>
    <t>ERSKINE</t>
  </si>
  <si>
    <t>ETTRICK</t>
  </si>
  <si>
    <t>EURELIA</t>
  </si>
  <si>
    <t>EVERARD</t>
  </si>
  <si>
    <t>FIELD</t>
  </si>
  <si>
    <t>FINLAYSON</t>
  </si>
  <si>
    <t>FINNISS</t>
  </si>
  <si>
    <t>FISHER</t>
  </si>
  <si>
    <t>FISK</t>
  </si>
  <si>
    <t>FORREST</t>
  </si>
  <si>
    <t>FORSTER</t>
  </si>
  <si>
    <t>FOX</t>
  </si>
  <si>
    <t>FREELING</t>
  </si>
  <si>
    <t>GAMBIER</t>
  </si>
  <si>
    <t>GEEGEELA</t>
  </si>
  <si>
    <t>GILBERT</t>
  </si>
  <si>
    <t>GILES</t>
  </si>
  <si>
    <t>GLEN ROY</t>
  </si>
  <si>
    <t>GLYDE</t>
  </si>
  <si>
    <t>GLYNN</t>
  </si>
  <si>
    <t>GOODE</t>
  </si>
  <si>
    <t>GOOLWA</t>
  </si>
  <si>
    <t>GORDON</t>
  </si>
  <si>
    <t>GOSSE</t>
  </si>
  <si>
    <t>GRACE</t>
  </si>
  <si>
    <t>GREGORY</t>
  </si>
  <si>
    <t>GREY</t>
  </si>
  <si>
    <t>GUMBOWIE</t>
  </si>
  <si>
    <t>GUTHRIE</t>
  </si>
  <si>
    <t>HAGUE</t>
  </si>
  <si>
    <t>HAIG</t>
  </si>
  <si>
    <t>HAINES</t>
  </si>
  <si>
    <t>HALL</t>
  </si>
  <si>
    <t>HALLETT</t>
  </si>
  <si>
    <t>HAMBIDGE</t>
  </si>
  <si>
    <t>HANSON</t>
  </si>
  <si>
    <t>HART</t>
  </si>
  <si>
    <t>HASLAM</t>
  </si>
  <si>
    <t>HAWKER</t>
  </si>
  <si>
    <t>HAY</t>
  </si>
  <si>
    <t>HEGGATON</t>
  </si>
  <si>
    <t>HILL</t>
  </si>
  <si>
    <t>HINCKS</t>
  </si>
  <si>
    <t>HINDMARSH</t>
  </si>
  <si>
    <t>HOLDER</t>
  </si>
  <si>
    <t>HOOPER</t>
  </si>
  <si>
    <t>HORN</t>
  </si>
  <si>
    <t>HOWE</t>
  </si>
  <si>
    <t>HUDD</t>
  </si>
  <si>
    <t>HUTCHISON</t>
  </si>
  <si>
    <t>HYNAM</t>
  </si>
  <si>
    <t>INKERMAN</t>
  </si>
  <si>
    <t>INKSTER</t>
  </si>
  <si>
    <t>JAMES</t>
  </si>
  <si>
    <t>JAMIESON</t>
  </si>
  <si>
    <t>JEFFRIES</t>
  </si>
  <si>
    <t>JELLICOE</t>
  </si>
  <si>
    <t>JESSIE</t>
  </si>
  <si>
    <t>JOANNA</t>
  </si>
  <si>
    <t>JOYCE</t>
  </si>
  <si>
    <t>JULIA CREEK</t>
  </si>
  <si>
    <t>JUTLAND</t>
  </si>
  <si>
    <t>KADINA</t>
  </si>
  <si>
    <t>KALDOONERA</t>
  </si>
  <si>
    <t>KANMANTOO</t>
  </si>
  <si>
    <t>KAPPAKOOLA</t>
  </si>
  <si>
    <t>KAPPAWANTA</t>
  </si>
  <si>
    <t>KAPUNDA</t>
  </si>
  <si>
    <t>KARCULTABY</t>
  </si>
  <si>
    <t>KATARAPKO</t>
  </si>
  <si>
    <t>KEITH</t>
  </si>
  <si>
    <t>KEKWICK</t>
  </si>
  <si>
    <t>KELLY</t>
  </si>
  <si>
    <t>KENNION</t>
  </si>
  <si>
    <t>KEVIN</t>
  </si>
  <si>
    <t>KIANA</t>
  </si>
  <si>
    <t>KILKERRAN</t>
  </si>
  <si>
    <t>KILLANOOLA</t>
  </si>
  <si>
    <t>KING</t>
  </si>
  <si>
    <t>KINGSFORD</t>
  </si>
  <si>
    <t>KIRKPATRICK</t>
  </si>
  <si>
    <t>KONDOPARINGA</t>
  </si>
  <si>
    <t>KONGORONG</t>
  </si>
  <si>
    <t>KOOLGERA</t>
  </si>
  <si>
    <t>KOOLUNGA</t>
  </si>
  <si>
    <t>KOOLYWURTIE</t>
  </si>
  <si>
    <t>KOONGAWA</t>
  </si>
  <si>
    <t>KOORINGA</t>
  </si>
  <si>
    <t>KOPPIO</t>
  </si>
  <si>
    <t>KUITPO</t>
  </si>
  <si>
    <t>KULPARA</t>
  </si>
  <si>
    <t>LACEPEDE</t>
  </si>
  <si>
    <t>LAFFER</t>
  </si>
  <si>
    <t>LAKE GEORGE</t>
  </si>
  <si>
    <t>LAKE WANGARY</t>
  </si>
  <si>
    <t>LANDSEER</t>
  </si>
  <si>
    <t>LEWIS</t>
  </si>
  <si>
    <t>LINCOLN</t>
  </si>
  <si>
    <t>LIVINGSTON</t>
  </si>
  <si>
    <t>LOCHABER</t>
  </si>
  <si>
    <t>LOUTH</t>
  </si>
  <si>
    <t>LOVEDAY</t>
  </si>
  <si>
    <t>MACCLESFIELD</t>
  </si>
  <si>
    <t>MACDONNELL</t>
  </si>
  <si>
    <t>MACGILLIVRAY</t>
  </si>
  <si>
    <t>MAGAREY</t>
  </si>
  <si>
    <t>MAITLAND</t>
  </si>
  <si>
    <t>MAKIN</t>
  </si>
  <si>
    <t>MALCOLM</t>
  </si>
  <si>
    <t>MAMBLIN</t>
  </si>
  <si>
    <t>MANGALO</t>
  </si>
  <si>
    <t>MANN</t>
  </si>
  <si>
    <t>MANNANARIE</t>
  </si>
  <si>
    <t>MANTUNG</t>
  </si>
  <si>
    <t>MARCOLLAT</t>
  </si>
  <si>
    <t>MARKARANKA</t>
  </si>
  <si>
    <t>MARMON JABUK</t>
  </si>
  <si>
    <t>MAYURRA</t>
  </si>
  <si>
    <t>MCCALLUM</t>
  </si>
  <si>
    <t>MCDONALD</t>
  </si>
  <si>
    <t>MCGORRERY</t>
  </si>
  <si>
    <t>MCGREGOR</t>
  </si>
  <si>
    <t>MCINTOSH</t>
  </si>
  <si>
    <t>MCLACHLAN</t>
  </si>
  <si>
    <t>MCNAMARA</t>
  </si>
  <si>
    <t>MCPHERSON</t>
  </si>
  <si>
    <t>MELVILLE</t>
  </si>
  <si>
    <t>MENZIES</t>
  </si>
  <si>
    <t>MESSENT</t>
  </si>
  <si>
    <t>MILLER</t>
  </si>
  <si>
    <t>MILNE</t>
  </si>
  <si>
    <t>MILTALIE</t>
  </si>
  <si>
    <t>MINBRIE</t>
  </si>
  <si>
    <t>MINDARIE</t>
  </si>
  <si>
    <t>MINECROW</t>
  </si>
  <si>
    <t>MINGBOOL</t>
  </si>
  <si>
    <t>MINLACOWIE</t>
  </si>
  <si>
    <t>MINNIPA</t>
  </si>
  <si>
    <t>MITCHELL</t>
  </si>
  <si>
    <t>MOBILONG</t>
  </si>
  <si>
    <t>MOLINEUX</t>
  </si>
  <si>
    <t>MONARTO</t>
  </si>
  <si>
    <t>MONBULLA</t>
  </si>
  <si>
    <t>MONGOLATA</t>
  </si>
  <si>
    <t>MOOCKRA</t>
  </si>
  <si>
    <t>MOODY</t>
  </si>
  <si>
    <t>MOORKITABIE</t>
  </si>
  <si>
    <t>MOOROOK</t>
  </si>
  <si>
    <t>MOOROOROO</t>
  </si>
  <si>
    <t>MOOROWIE</t>
  </si>
  <si>
    <t>MORGAN</t>
  </si>
  <si>
    <t>MORTLOCK</t>
  </si>
  <si>
    <t>MOSELEY</t>
  </si>
  <si>
    <t>MOULE</t>
  </si>
  <si>
    <t>MOUNT BENSON</t>
  </si>
  <si>
    <t>MOUNT MUIRHEAD</t>
  </si>
  <si>
    <t>MUDLA WIRRA</t>
  </si>
  <si>
    <t>MULOOWURTIE</t>
  </si>
  <si>
    <t>MUNDOORA</t>
  </si>
  <si>
    <t>MUNNO PARA</t>
  </si>
  <si>
    <t>MURBKO</t>
  </si>
  <si>
    <t>MURLONG</t>
  </si>
  <si>
    <t>MURRABINNA</t>
  </si>
  <si>
    <t>MURRAY</t>
  </si>
  <si>
    <t>MURTHO</t>
  </si>
  <si>
    <t>MYPONGA</t>
  </si>
  <si>
    <t>NANGKITA</t>
  </si>
  <si>
    <t>NANGWARRY</t>
  </si>
  <si>
    <t>NAPPERBY</t>
  </si>
  <si>
    <t>NARACOORTE</t>
  </si>
  <si>
    <t>NARRIDY</t>
  </si>
  <si>
    <t>NASH</t>
  </si>
  <si>
    <t>NEALES</t>
  </si>
  <si>
    <t>NEVILLE</t>
  </si>
  <si>
    <t>NEWLAND</t>
  </si>
  <si>
    <t>NICHOLLS</t>
  </si>
  <si>
    <t>NILDOTTIE</t>
  </si>
  <si>
    <t>NILGINEE</t>
  </si>
  <si>
    <t>NINNES</t>
  </si>
  <si>
    <t>NOARLUNGA</t>
  </si>
  <si>
    <t>NUNNYAH</t>
  </si>
  <si>
    <t>NURIOOTPA</t>
  </si>
  <si>
    <t>O'CONNOR</t>
  </si>
  <si>
    <t>OLADDIE</t>
  </si>
  <si>
    <t>O'LOUGHLIN</t>
  </si>
  <si>
    <t>PAISLEY</t>
  </si>
  <si>
    <t>PALABIE</t>
  </si>
  <si>
    <t>PALKAGEE</t>
  </si>
  <si>
    <t>PALMER</t>
  </si>
  <si>
    <t>PANITYA</t>
  </si>
  <si>
    <t>PARA WIRRA</t>
  </si>
  <si>
    <t>PARA WURLIE</t>
  </si>
  <si>
    <t>PARCOOLA</t>
  </si>
  <si>
    <t>PARILLA</t>
  </si>
  <si>
    <t>PARINGA</t>
  </si>
  <si>
    <t>PARNAROO</t>
  </si>
  <si>
    <t>PARSONS</t>
  </si>
  <si>
    <t>PASCOE</t>
  </si>
  <si>
    <t>PEACHNA</t>
  </si>
  <si>
    <t>PEACOCK</t>
  </si>
  <si>
    <t>PEAKE</t>
  </si>
  <si>
    <t>PEARCE</t>
  </si>
  <si>
    <t>PEEBINGA</t>
  </si>
  <si>
    <t>PEELLA</t>
  </si>
  <si>
    <t>PEKINA</t>
  </si>
  <si>
    <t>PENDLETON</t>
  </si>
  <si>
    <t>PENOLA</t>
  </si>
  <si>
    <t>PERLUBIE</t>
  </si>
  <si>
    <t>PETHERICK</t>
  </si>
  <si>
    <t>PETHICK</t>
  </si>
  <si>
    <t>PETINA</t>
  </si>
  <si>
    <t>PICHI RICHI</t>
  </si>
  <si>
    <t>PILDAPPA</t>
  </si>
  <si>
    <t>PINBONG</t>
  </si>
  <si>
    <t>PINDA</t>
  </si>
  <si>
    <t>PINKAWILLINIE</t>
  </si>
  <si>
    <t>PINNAROO</t>
  </si>
  <si>
    <t>PIRIE</t>
  </si>
  <si>
    <t>POOGINOOK</t>
  </si>
  <si>
    <t>PORDIA</t>
  </si>
  <si>
    <t>PORT ADELAIDE</t>
  </si>
  <si>
    <t>PORT GAWLER</t>
  </si>
  <si>
    <t>PRICE</t>
  </si>
  <si>
    <t>PUREBA</t>
  </si>
  <si>
    <t>PYAP</t>
  </si>
  <si>
    <t>PYGERY</t>
  </si>
  <si>
    <t>QUIRKE</t>
  </si>
  <si>
    <t>RAMSAY</t>
  </si>
  <si>
    <t>REDHILL</t>
  </si>
  <si>
    <t>REES</t>
  </si>
  <si>
    <t>REYNOLDS</t>
  </si>
  <si>
    <t>RICHARDS</t>
  </si>
  <si>
    <t>RIDDOCH</t>
  </si>
  <si>
    <t>RIDLEY</t>
  </si>
  <si>
    <t>RIPON</t>
  </si>
  <si>
    <t>RITCHIE</t>
  </si>
  <si>
    <t>RIVOLI BAY</t>
  </si>
  <si>
    <t>ROBERTS</t>
  </si>
  <si>
    <t>ROBERTSON</t>
  </si>
  <si>
    <t>ROBY</t>
  </si>
  <si>
    <t>ROSS</t>
  </si>
  <si>
    <t>ROUNSEVELL</t>
  </si>
  <si>
    <t>RUDALL</t>
  </si>
  <si>
    <t>RUSSELL</t>
  </si>
  <si>
    <t>SADDLEWORTH</t>
  </si>
  <si>
    <t>SANTO</t>
  </si>
  <si>
    <t>SCOTT</t>
  </si>
  <si>
    <t>SEDDON</t>
  </si>
  <si>
    <t>SENIOR</t>
  </si>
  <si>
    <t>SEYMOUR</t>
  </si>
  <si>
    <t>SHANNON</t>
  </si>
  <si>
    <t>SHAUGH</t>
  </si>
  <si>
    <t>SHERLOCK</t>
  </si>
  <si>
    <t>SHORT</t>
  </si>
  <si>
    <t>SKURRAY</t>
  </si>
  <si>
    <t>SLEAFORD</t>
  </si>
  <si>
    <t>SMEATON</t>
  </si>
  <si>
    <t>SMITH</t>
  </si>
  <si>
    <t>SOLOMON</t>
  </si>
  <si>
    <t>SPENCE</t>
  </si>
  <si>
    <t>SQUIRE</t>
  </si>
  <si>
    <t>STANLEY</t>
  </si>
  <si>
    <t>STIRLING</t>
  </si>
  <si>
    <t>STOKES</t>
  </si>
  <si>
    <t>STOW</t>
  </si>
  <si>
    <t>STRATHALBYN</t>
  </si>
  <si>
    <t>STRAWBRIDGE</t>
  </si>
  <si>
    <t>STUART</t>
  </si>
  <si>
    <t>STURDEE</t>
  </si>
  <si>
    <t>SYMON</t>
  </si>
  <si>
    <t>TALIA</t>
  </si>
  <si>
    <t>TALUNGA</t>
  </si>
  <si>
    <t>TARCOWIE</t>
  </si>
  <si>
    <t>TARLTON</t>
  </si>
  <si>
    <t>TELOWIE</t>
  </si>
  <si>
    <t>TEROWIE</t>
  </si>
  <si>
    <t>TICKERA</t>
  </si>
  <si>
    <t>TINLINE</t>
  </si>
  <si>
    <t>TIPARRA</t>
  </si>
  <si>
    <t>TOMKINSON</t>
  </si>
  <si>
    <t>TOOLIGIE</t>
  </si>
  <si>
    <t>TOWNSEND</t>
  </si>
  <si>
    <t>TRAVERS</t>
  </si>
  <si>
    <t>TUNGKILLO</t>
  </si>
  <si>
    <t>ULEY</t>
  </si>
  <si>
    <t>ULIPA</t>
  </si>
  <si>
    <t>ULYERRA</t>
  </si>
  <si>
    <t>UPPER WAKEFIELD</t>
  </si>
  <si>
    <t>VERRAN</t>
  </si>
  <si>
    <t>VINCENT</t>
  </si>
  <si>
    <t>WAIKERIE</t>
  </si>
  <si>
    <t>WAITPINGA</t>
  </si>
  <si>
    <t>WALLALA</t>
  </si>
  <si>
    <t>WALLANIPPIE</t>
  </si>
  <si>
    <t>WALLAROO</t>
  </si>
  <si>
    <t>WALLIS</t>
  </si>
  <si>
    <t>WALLOWAY</t>
  </si>
  <si>
    <t>WALPUPPIE</t>
  </si>
  <si>
    <t>WANDANA</t>
  </si>
  <si>
    <t>WANDEARAH</t>
  </si>
  <si>
    <t>WANILLA</t>
  </si>
  <si>
    <t>WANNAMANA</t>
  </si>
  <si>
    <t>WARD</t>
  </si>
  <si>
    <t>WARRAMBOO</t>
  </si>
  <si>
    <t>WARREN</t>
  </si>
  <si>
    <t>WARRENBEN</t>
  </si>
  <si>
    <t>WARROW</t>
  </si>
  <si>
    <t>WATERHOUSE</t>
  </si>
  <si>
    <t>WATERLOO</t>
  </si>
  <si>
    <t>WAURALTEE</t>
  </si>
  <si>
    <t>WAY</t>
  </si>
  <si>
    <t>WELLS</t>
  </si>
  <si>
    <t>WHYTE</t>
  </si>
  <si>
    <t>WILCHERRY</t>
  </si>
  <si>
    <t>WILLALOOKA</t>
  </si>
  <si>
    <t>WILLOCHRA</t>
  </si>
  <si>
    <t>WILLOWIE</t>
  </si>
  <si>
    <t>WILLUNGA</t>
  </si>
  <si>
    <t>WILSON</t>
  </si>
  <si>
    <t>WILTON</t>
  </si>
  <si>
    <t>WILTUNGA</t>
  </si>
  <si>
    <t>WINNINOWIE</t>
  </si>
  <si>
    <t>WIRREGA</t>
  </si>
  <si>
    <t>WITERA</t>
  </si>
  <si>
    <t>WOKURNA</t>
  </si>
  <si>
    <t>WONGYARRA</t>
  </si>
  <si>
    <t>WONNA</t>
  </si>
  <si>
    <t>WOOKATA</t>
  </si>
  <si>
    <t>WOOLUMBOOL</t>
  </si>
  <si>
    <t>WOOLUNDUNGA</t>
  </si>
  <si>
    <t>WRENFORDSLEY</t>
  </si>
  <si>
    <t>WRIGHT</t>
  </si>
  <si>
    <t>WYACCA</t>
  </si>
  <si>
    <t>YACKAMOORUNDIE</t>
  </si>
  <si>
    <t>YADNARIE</t>
  </si>
  <si>
    <t>YALANDA</t>
  </si>
  <si>
    <t>YANGYA</t>
  </si>
  <si>
    <t>YANINEE</t>
  </si>
  <si>
    <t>YANTANABIE</t>
  </si>
  <si>
    <t>YANYARRIE</t>
  </si>
  <si>
    <t>YARANYACKA</t>
  </si>
  <si>
    <t>YARRAH</t>
  </si>
  <si>
    <t>YATALA</t>
  </si>
  <si>
    <t>YONGALA</t>
  </si>
  <si>
    <t>YOUNG</t>
  </si>
  <si>
    <t>YOUNGHUSBAND</t>
  </si>
  <si>
    <t>BLUERANGE (not official)</t>
  </si>
  <si>
    <t>HAMBIDGE2 (not official)</t>
  </si>
  <si>
    <t>MULLALINGIE (not official)</t>
  </si>
  <si>
    <t>NGARKAT (not official)</t>
  </si>
  <si>
    <t>Addison</t>
  </si>
  <si>
    <t>Archibald</t>
  </si>
  <si>
    <t>Auld</t>
  </si>
  <si>
    <t>Bagster</t>
  </si>
  <si>
    <t>Bartlett</t>
  </si>
  <si>
    <t>Barwell</t>
  </si>
  <si>
    <t>Blacker</t>
  </si>
  <si>
    <t>Bluerange (Not Official)</t>
  </si>
  <si>
    <t>Bockelberg</t>
  </si>
  <si>
    <t>Borda</t>
  </si>
  <si>
    <t>Campbell</t>
  </si>
  <si>
    <t>Cassini</t>
  </si>
  <si>
    <t>Chesson</t>
  </si>
  <si>
    <t>Cohen</t>
  </si>
  <si>
    <t>Corrobinnie</t>
  </si>
  <si>
    <t>Cortlinye</t>
  </si>
  <si>
    <t>Darke</t>
  </si>
  <si>
    <t>Darling</t>
  </si>
  <si>
    <t>Day</t>
  </si>
  <si>
    <t>Ettrick</t>
  </si>
  <si>
    <t>Everard</t>
  </si>
  <si>
    <t>Fisk</t>
  </si>
  <si>
    <t>Forrest</t>
  </si>
  <si>
    <t>Giles</t>
  </si>
  <si>
    <t>Glynn</t>
  </si>
  <si>
    <t>Hambidge2 (Not Official)</t>
  </si>
  <si>
    <t>Hay</t>
  </si>
  <si>
    <t>Heggaton</t>
  </si>
  <si>
    <t>Hill</t>
  </si>
  <si>
    <t>James</t>
  </si>
  <si>
    <t>Jeffries</t>
  </si>
  <si>
    <t>Kaldoonera</t>
  </si>
  <si>
    <t>Kappakoola</t>
  </si>
  <si>
    <t>Killanoola</t>
  </si>
  <si>
    <t>King</t>
  </si>
  <si>
    <t>Koolgera</t>
  </si>
  <si>
    <t>Lewis</t>
  </si>
  <si>
    <t>Lochaber</t>
  </si>
  <si>
    <t>Makin</t>
  </si>
  <si>
    <t>Mamblin</t>
  </si>
  <si>
    <t>Mcdonald</t>
  </si>
  <si>
    <t>Mcgregor</t>
  </si>
  <si>
    <t>Mcintosh</t>
  </si>
  <si>
    <t>Mcnamara</t>
  </si>
  <si>
    <t>Messent</t>
  </si>
  <si>
    <t>Minecrow</t>
  </si>
  <si>
    <t>Monbulla</t>
  </si>
  <si>
    <t>Mullalingie (Not Official)</t>
  </si>
  <si>
    <t>Nash</t>
  </si>
  <si>
    <t>Ngarkat (Not Official)</t>
  </si>
  <si>
    <t>Nicholls</t>
  </si>
  <si>
    <t>Nilginee</t>
  </si>
  <si>
    <t>Nunnyah</t>
  </si>
  <si>
    <t>O'connor</t>
  </si>
  <si>
    <t>O'loughlin</t>
  </si>
  <si>
    <t>Palabie</t>
  </si>
  <si>
    <t>Parcoola</t>
  </si>
  <si>
    <t>Pearce</t>
  </si>
  <si>
    <t>Peella</t>
  </si>
  <si>
    <t>Pethick</t>
  </si>
  <si>
    <t>Pinbong</t>
  </si>
  <si>
    <t>Pordia</t>
  </si>
  <si>
    <t>Port Adelaide</t>
  </si>
  <si>
    <t>Quirke</t>
  </si>
  <si>
    <t>Richards</t>
  </si>
  <si>
    <t>Roberts</t>
  </si>
  <si>
    <t>Russell</t>
  </si>
  <si>
    <t>Sleaford</t>
  </si>
  <si>
    <t>Travers</t>
  </si>
  <si>
    <t>Wallala</t>
  </si>
  <si>
    <t>Wilcherry</t>
  </si>
  <si>
    <t>Wookata</t>
  </si>
  <si>
    <t>Wyacca</t>
  </si>
  <si>
    <t>Yangya</t>
  </si>
  <si>
    <t>Ngarkat  (Not Official)</t>
  </si>
  <si>
    <t>Ash</t>
  </si>
  <si>
    <t>RC</t>
  </si>
  <si>
    <t>N/A</t>
  </si>
  <si>
    <t>Two Wells (FR)</t>
  </si>
  <si>
    <t>Subregions of the Interim Biogeographic Regions of Australia (Ver. 7)</t>
  </si>
  <si>
    <t>Local Government Association Region</t>
  </si>
  <si>
    <t>Annual Rainfall Zones</t>
  </si>
  <si>
    <t>Key Soil Characteristics</t>
  </si>
  <si>
    <t>&lt;250mm/yr</t>
  </si>
  <si>
    <t>251-350mm/yr</t>
  </si>
  <si>
    <t>351-450mm/yr</t>
  </si>
  <si>
    <t>451-550mm/yr</t>
  </si>
  <si>
    <t>551-650mm/yr</t>
  </si>
  <si>
    <t>651-750mm/yr</t>
  </si>
  <si>
    <t>750+mm/yr</t>
  </si>
  <si>
    <t>Rain: &lt;250mm/yr</t>
  </si>
  <si>
    <t>Rain: 251-350mm/yr</t>
  </si>
  <si>
    <t>Rain: 351-450mm/yr</t>
  </si>
  <si>
    <t>Rain: 451-550mm/yr</t>
  </si>
  <si>
    <t>Rain: 551-650mm/yr</t>
  </si>
  <si>
    <t>Rain: 651-750mm/yr</t>
  </si>
  <si>
    <t>Rain: 750+mm/yr</t>
  </si>
  <si>
    <t>LGA: Adelaide Hills</t>
  </si>
  <si>
    <t>LGA: Alexandrina</t>
  </si>
  <si>
    <t>LGA: Barossa</t>
  </si>
  <si>
    <t>LGA: Barunga West</t>
  </si>
  <si>
    <t>LGA: Berri Barmera</t>
  </si>
  <si>
    <t>LGA: Burnside</t>
  </si>
  <si>
    <t>LGA: Campbelltown</t>
  </si>
  <si>
    <t>LGA: Ceduna</t>
  </si>
  <si>
    <t>LGA: Clare And Gilbert Valleys</t>
  </si>
  <si>
    <t>LGA: Cleve</t>
  </si>
  <si>
    <t>LGA: Copper Coast</t>
  </si>
  <si>
    <t>LGA: Elliston</t>
  </si>
  <si>
    <t>LGA: Flinders Ranges</t>
  </si>
  <si>
    <t>LGA: Franklin Harbour</t>
  </si>
  <si>
    <t>LGA: Gawler</t>
  </si>
  <si>
    <t>LGA: Goyder</t>
  </si>
  <si>
    <t>LGA: Grant</t>
  </si>
  <si>
    <t>LGA: Kangaroo Island</t>
  </si>
  <si>
    <t>LGA: Karoonda East Murray</t>
  </si>
  <si>
    <t>LGA: Kimba</t>
  </si>
  <si>
    <t>LGA: Kingston</t>
  </si>
  <si>
    <t>LGA: Light</t>
  </si>
  <si>
    <t>LGA: Lower Eyre Peninsula</t>
  </si>
  <si>
    <t>LGA: Loxton Waikerie</t>
  </si>
  <si>
    <t>LGA: Mallala</t>
  </si>
  <si>
    <t>LGA: Marion</t>
  </si>
  <si>
    <t>LGA: Mid Murray</t>
  </si>
  <si>
    <t>LGA: Mitcham</t>
  </si>
  <si>
    <t>LGA: Mount Barker</t>
  </si>
  <si>
    <t>LGA: Mount Gambier</t>
  </si>
  <si>
    <t>LGA: Mount Remarkable</t>
  </si>
  <si>
    <t>LGA: Murray Bridge</t>
  </si>
  <si>
    <t>LGA: Naracoorte Lucindale</t>
  </si>
  <si>
    <t>LGA: Northern Areas</t>
  </si>
  <si>
    <t>LGA: Onkaparinga</t>
  </si>
  <si>
    <t>LGA: Orroroo/Carrieton</t>
  </si>
  <si>
    <t>LGA: Peterborough</t>
  </si>
  <si>
    <t>LGA: Playford</t>
  </si>
  <si>
    <t>LGA: Port Augusta</t>
  </si>
  <si>
    <t>LGA: Port Lincoln</t>
  </si>
  <si>
    <t>LGA: Port Pirie</t>
  </si>
  <si>
    <t>LGA: Renmark Paringa</t>
  </si>
  <si>
    <t>LGA: Robe</t>
  </si>
  <si>
    <t>LGA: Salisbury</t>
  </si>
  <si>
    <t>LGA: Southern Mallee</t>
  </si>
  <si>
    <t>LGA: Streaky Bay</t>
  </si>
  <si>
    <t>LGA: Tatiara</t>
  </si>
  <si>
    <t>LGA: Tea Tree Gully</t>
  </si>
  <si>
    <t>LGA: The Coorong</t>
  </si>
  <si>
    <t>LGA: Tumby Bay</t>
  </si>
  <si>
    <t>LGA: Victor Harbor</t>
  </si>
  <si>
    <t>LGA: Wakefield</t>
  </si>
  <si>
    <t>LGA: Wattle Range</t>
  </si>
  <si>
    <t>LGA: Wudinna</t>
  </si>
  <si>
    <t>LGA: Yankalilla</t>
  </si>
  <si>
    <t>LGA: Yorke Peninsula</t>
  </si>
  <si>
    <t>TFL: Adelaide Hills</t>
  </si>
  <si>
    <t>TFL: Adelaide Plains</t>
  </si>
  <si>
    <t>TFL: Adelaide South</t>
  </si>
  <si>
    <t>TFL: Barossa Region</t>
  </si>
  <si>
    <t>TFL: Central Hills</t>
  </si>
  <si>
    <t>TFL: Noarlunga</t>
  </si>
  <si>
    <t>TFL: Victor Harbor</t>
  </si>
  <si>
    <t>TFL: Willunga</t>
  </si>
  <si>
    <t>TFL: Yankalilla D.C.</t>
  </si>
  <si>
    <t>TFL: Ceduna D.C.</t>
  </si>
  <si>
    <t>TFL: Cleve D.C.</t>
  </si>
  <si>
    <t>TFL: Elliston D.C.</t>
  </si>
  <si>
    <t>TFL: Franklin Harbour D.C.</t>
  </si>
  <si>
    <t>TFL: Kimba D.C.</t>
  </si>
  <si>
    <t>TFL: Le Hunte D.C.</t>
  </si>
  <si>
    <t>TFL: Lower Eyre Peninsula D.C.</t>
  </si>
  <si>
    <t>TFL: Streaky Bay D.C.</t>
  </si>
  <si>
    <t>TFL: Tumby Bay D.C.</t>
  </si>
  <si>
    <t>TFL: Kangaroo Island</t>
  </si>
  <si>
    <t>TFL: Central Yorke Peninsula</t>
  </si>
  <si>
    <t>TFL: Clare &amp; Gilbert</t>
  </si>
  <si>
    <t>TFL: Far North</t>
  </si>
  <si>
    <t>TFL: Flinders Ranges</t>
  </si>
  <si>
    <t>TFL: Minlaton</t>
  </si>
  <si>
    <t>TFL: Northern Lofty Ranges</t>
  </si>
  <si>
    <t>TFL: Upper Yorke Peninsula</t>
  </si>
  <si>
    <t>TFL: Wakefield</t>
  </si>
  <si>
    <t>TFL: Warooka</t>
  </si>
  <si>
    <t>TFL: Yorketown</t>
  </si>
  <si>
    <t>TFL: Alexandrina Hills</t>
  </si>
  <si>
    <t>TFL: Alexandrina Plains</t>
  </si>
  <si>
    <t>TFL: Goyder</t>
  </si>
  <si>
    <t>TFL: North East Pastoral</t>
  </si>
  <si>
    <t>TFL: Northern Murray Mallee</t>
  </si>
  <si>
    <t>TFL: Southern Murray Mallee</t>
  </si>
  <si>
    <t>TFL: Western Murray Mallee</t>
  </si>
  <si>
    <t>TFL: Borderlands</t>
  </si>
  <si>
    <t>TFL: Coorong</t>
  </si>
  <si>
    <t>TFL: Lower Mallee</t>
  </si>
  <si>
    <t>TFL: Lower South East</t>
  </si>
  <si>
    <t>TFL: Lower South East Coastal</t>
  </si>
  <si>
    <t>TFL: Upper South East</t>
  </si>
  <si>
    <t>SubIBRA: Bridgewater</t>
  </si>
  <si>
    <t>SubIBRA: Broughton</t>
  </si>
  <si>
    <t>SubIBRA: Eyre Hills</t>
  </si>
  <si>
    <t>SubIBRA: Eyre Mallee</t>
  </si>
  <si>
    <t>SubIBRA: Fleurieu</t>
  </si>
  <si>
    <t>SubIBRA: Glenelg Plain</t>
  </si>
  <si>
    <t>SubIBRA: Kangaroo Island</t>
  </si>
  <si>
    <t>SubIBRA: Lowan Mallee</t>
  </si>
  <si>
    <t>SubIBRA: Lucindale</t>
  </si>
  <si>
    <t>SubIBRA: Mount Gambier</t>
  </si>
  <si>
    <t>SubIBRA: Mount Lofty Ranges</t>
  </si>
  <si>
    <t>SubIBRA: Murray Lakes and Coorong</t>
  </si>
  <si>
    <t>SubIBRA: Murray Mallee</t>
  </si>
  <si>
    <t>SubIBRA: Murray Scroll Belt</t>
  </si>
  <si>
    <t>SubIBRA: Southern Flinders</t>
  </si>
  <si>
    <t>SubIBRA: Southern Yorke</t>
  </si>
  <si>
    <t>SubIBRA: St Vincent</t>
  </si>
  <si>
    <t>SubIBRA: Talia</t>
  </si>
  <si>
    <t>SubIBRA: Tintinara</t>
  </si>
  <si>
    <t>SubIBRA: Wimmera</t>
  </si>
  <si>
    <t>AMLR: Broughton</t>
  </si>
  <si>
    <t>AMLR: Fleurieu</t>
  </si>
  <si>
    <t>AMLR: Mount Lofty Ranges</t>
  </si>
  <si>
    <t>AMLR: Murray Lakes and Coorong</t>
  </si>
  <si>
    <t>AMLR: St Vincent</t>
  </si>
  <si>
    <t>AW: Eyre Mallee</t>
  </si>
  <si>
    <t>EP: Eyre Hills</t>
  </si>
  <si>
    <t>EP: Eyre Mallee</t>
  </si>
  <si>
    <t>EP: Myall Plains</t>
  </si>
  <si>
    <t>EP: Talia</t>
  </si>
  <si>
    <t>EP: Yalata</t>
  </si>
  <si>
    <t>EP: Yellabinna</t>
  </si>
  <si>
    <t>KI: Kangaroo Island</t>
  </si>
  <si>
    <t>NY: Broughton</t>
  </si>
  <si>
    <t>NY: Gawler Lakes</t>
  </si>
  <si>
    <t>NY: Olary Spur</t>
  </si>
  <si>
    <t>NY: Southern Flinders</t>
  </si>
  <si>
    <t>NY: Southern Yorke</t>
  </si>
  <si>
    <t>NY: St Vincent</t>
  </si>
  <si>
    <t>SAMDB: Braemer</t>
  </si>
  <si>
    <t>SAMDB: Broughton</t>
  </si>
  <si>
    <t>SAMDB: Fleurieu</t>
  </si>
  <si>
    <t>SAMDB: Lowan Mallee</t>
  </si>
  <si>
    <t>SAMDB: Mount Lofty Ranges</t>
  </si>
  <si>
    <t>SAMDB: Murray Lakes and Coorong</t>
  </si>
  <si>
    <t>SAMDB: Murray Mallee</t>
  </si>
  <si>
    <t>SAMDB: Murray Scroll Belt</t>
  </si>
  <si>
    <t>SAMDB: Olary Spur</t>
  </si>
  <si>
    <t>SAMDB: South Olary Plain</t>
  </si>
  <si>
    <t>SAMDB: Tintinara</t>
  </si>
  <si>
    <t>SE: Bridgewater</t>
  </si>
  <si>
    <t>SE: Glenelg Plain</t>
  </si>
  <si>
    <t>SE: Lowan Mallee</t>
  </si>
  <si>
    <t>SE: Lucindale</t>
  </si>
  <si>
    <t>SE: Mount Gambier</t>
  </si>
  <si>
    <t>SE: Murray Lakes and Coorong</t>
  </si>
  <si>
    <t>SE: Murray Mallee</t>
  </si>
  <si>
    <t>SE: Tintinara</t>
  </si>
  <si>
    <t>SE: Wimmera</t>
  </si>
  <si>
    <t>AW: Yalata</t>
  </si>
  <si>
    <t>SAAL: Eyre Hills</t>
  </si>
  <si>
    <t>SAAL: Eyre Mallee</t>
  </si>
  <si>
    <t>SAAL: Myall Plains</t>
  </si>
  <si>
    <t>HD: Addison</t>
  </si>
  <si>
    <t>HD: Adelaide</t>
  </si>
  <si>
    <t>HD: Alexandrina</t>
  </si>
  <si>
    <t>HD: Allen</t>
  </si>
  <si>
    <t>HD: Allenby</t>
  </si>
  <si>
    <t>HD: Alma</t>
  </si>
  <si>
    <t>HD: Andrews</t>
  </si>
  <si>
    <t>HD: Angas</t>
  </si>
  <si>
    <t>HD: Anna</t>
  </si>
  <si>
    <t>HD: Anne</t>
  </si>
  <si>
    <t>HD: Apoinga</t>
  </si>
  <si>
    <t>HD: Appila</t>
  </si>
  <si>
    <t>HD: Archibald</t>
  </si>
  <si>
    <t>HD: Auld</t>
  </si>
  <si>
    <t>HD: Ayers</t>
  </si>
  <si>
    <t>HD: Bagot</t>
  </si>
  <si>
    <t>HD: Bagster</t>
  </si>
  <si>
    <t>HD: Bakara</t>
  </si>
  <si>
    <t>HD: Baker</t>
  </si>
  <si>
    <t>HD: Balaklava</t>
  </si>
  <si>
    <t>HD: Baldina</t>
  </si>
  <si>
    <t>HD: Bandon</t>
  </si>
  <si>
    <t>HD: Barna</t>
  </si>
  <si>
    <t>HD: Baroota</t>
  </si>
  <si>
    <t>HD: Barossa</t>
  </si>
  <si>
    <t>HD: Bartlett</t>
  </si>
  <si>
    <t>HD: Barunga</t>
  </si>
  <si>
    <t>HD: Barwell</t>
  </si>
  <si>
    <t>HD: Beatty</t>
  </si>
  <si>
    <t>HD: Beeamma</t>
  </si>
  <si>
    <t>HD: Belalie</t>
  </si>
  <si>
    <t>HD: Belvidere</t>
  </si>
  <si>
    <t>HD: Benara</t>
  </si>
  <si>
    <t>HD: Bews</t>
  </si>
  <si>
    <t>HD: Billiatt</t>
  </si>
  <si>
    <t>HD: Binnum</t>
  </si>
  <si>
    <t>HD: Black Rock Plain</t>
  </si>
  <si>
    <t>HD: Blacker</t>
  </si>
  <si>
    <t>HD: Blanche</t>
  </si>
  <si>
    <t>HD: Bluerange (Not Official)</t>
  </si>
  <si>
    <t>HD: Blyth</t>
  </si>
  <si>
    <t>HD: Bockelberg</t>
  </si>
  <si>
    <t>HD: Bonney</t>
  </si>
  <si>
    <t>HD: Bonython</t>
  </si>
  <si>
    <t>HD: Bookpurnong</t>
  </si>
  <si>
    <t>HD: Boolcunda</t>
  </si>
  <si>
    <t>HD: Booleroo</t>
  </si>
  <si>
    <t>HD: Boonerdo</t>
  </si>
  <si>
    <t>HD: Boothby</t>
  </si>
  <si>
    <t>HD: Booyoolie</t>
  </si>
  <si>
    <t>HD: Borda</t>
  </si>
  <si>
    <t>HD: Boucaut</t>
  </si>
  <si>
    <t>HD: Bowaka</t>
  </si>
  <si>
    <t>HD: Bower</t>
  </si>
  <si>
    <t>HD: Bowhill</t>
  </si>
  <si>
    <t>HD: Bray</t>
  </si>
  <si>
    <t>HD: Bremer</t>
  </si>
  <si>
    <t>HD: Bright</t>
  </si>
  <si>
    <t>HD: Brinkley</t>
  </si>
  <si>
    <t>HD: Brooker</t>
  </si>
  <si>
    <t>HD: Brownlow</t>
  </si>
  <si>
    <t>HD: Buckleboo</t>
  </si>
  <si>
    <t>HD: Bundaleer</t>
  </si>
  <si>
    <t>HD: Bundey</t>
  </si>
  <si>
    <t>HD: Burdett</t>
  </si>
  <si>
    <t>HD: Burgoyne</t>
  </si>
  <si>
    <t>HD: Butler</t>
  </si>
  <si>
    <t>HD: Cadell</t>
  </si>
  <si>
    <t>HD: Caldwell</t>
  </si>
  <si>
    <t>HD: Caltowie</t>
  </si>
  <si>
    <t>HD: Cameron</t>
  </si>
  <si>
    <t>HD: Campbell</t>
  </si>
  <si>
    <t>HD: Campoona</t>
  </si>
  <si>
    <t>HD: Cannawigara</t>
  </si>
  <si>
    <t>HD: Caralue</t>
  </si>
  <si>
    <t>HD: Carawa</t>
  </si>
  <si>
    <t>HD: Carcuma</t>
  </si>
  <si>
    <t>HD: Carina</t>
  </si>
  <si>
    <t>HD: Caroline</t>
  </si>
  <si>
    <t>HD: Carribie</t>
  </si>
  <si>
    <t>HD: Cassini</t>
  </si>
  <si>
    <t>HD: Catt</t>
  </si>
  <si>
    <t>HD: Cavenagh</t>
  </si>
  <si>
    <t>HD: Chandada</t>
  </si>
  <si>
    <t>HD: Charleston</t>
  </si>
  <si>
    <t>HD: Chesson</t>
  </si>
  <si>
    <t>HD: Chillundie</t>
  </si>
  <si>
    <t>HD: Clare</t>
  </si>
  <si>
    <t>HD: Clinton</t>
  </si>
  <si>
    <t>HD: Cocata</t>
  </si>
  <si>
    <t>HD: Coglin</t>
  </si>
  <si>
    <t>HD: Cohen</t>
  </si>
  <si>
    <t>HD: Colebatch</t>
  </si>
  <si>
    <t>HD: Coles</t>
  </si>
  <si>
    <t>HD: Colton</t>
  </si>
  <si>
    <t>HD: Comaum</t>
  </si>
  <si>
    <t>HD: Condada</t>
  </si>
  <si>
    <t>HD: Coneybeer</t>
  </si>
  <si>
    <t>HD: Conmurra</t>
  </si>
  <si>
    <t>HD: Coolinong</t>
  </si>
  <si>
    <t>HD: Coombe</t>
  </si>
  <si>
    <t>HD: Coomooroo</t>
  </si>
  <si>
    <t>HD: Coonarie</t>
  </si>
  <si>
    <t>HD: Coonatto</t>
  </si>
  <si>
    <t>HD: Cootra</t>
  </si>
  <si>
    <t>HD: Corrobinnie</t>
  </si>
  <si>
    <t>HD: Cortlinye</t>
  </si>
  <si>
    <t>HD: Cotton</t>
  </si>
  <si>
    <t>HD: Cowan</t>
  </si>
  <si>
    <t>HD: Crystal Brook</t>
  </si>
  <si>
    <t>HD: Cummins</t>
  </si>
  <si>
    <t>HD: Cungena</t>
  </si>
  <si>
    <t>HD: Cunningham</t>
  </si>
  <si>
    <t>HD: Cunyarie</t>
  </si>
  <si>
    <t>HD: Curramulka</t>
  </si>
  <si>
    <t>HD: Dalkey</t>
  </si>
  <si>
    <t>HD: Dalrymple</t>
  </si>
  <si>
    <t>HD: Darke</t>
  </si>
  <si>
    <t>HD: Darling</t>
  </si>
  <si>
    <t>HD: Day</t>
  </si>
  <si>
    <t>HD: Dixson</t>
  </si>
  <si>
    <t>HD: Downer</t>
  </si>
  <si>
    <t>HD: Dublin</t>
  </si>
  <si>
    <t>HD: Dudley</t>
  </si>
  <si>
    <t>HD: Duffield</t>
  </si>
  <si>
    <t>HD: Duncan</t>
  </si>
  <si>
    <t>HD: Dutton</t>
  </si>
  <si>
    <t>HD: Eba</t>
  </si>
  <si>
    <t>HD: Encounter Bay</t>
  </si>
  <si>
    <t>HD: English</t>
  </si>
  <si>
    <t>HD: Erskine</t>
  </si>
  <si>
    <t>HD: Ettrick</t>
  </si>
  <si>
    <t>HD: Eurelia</t>
  </si>
  <si>
    <t>HD: Everard</t>
  </si>
  <si>
    <t>HD: Field</t>
  </si>
  <si>
    <t>HD: Finlayson</t>
  </si>
  <si>
    <t>HD: Finniss</t>
  </si>
  <si>
    <t>HD: Fisher</t>
  </si>
  <si>
    <t>HD: Fisk</t>
  </si>
  <si>
    <t>HD: Forrest</t>
  </si>
  <si>
    <t>HD: Forster</t>
  </si>
  <si>
    <t>HD: Fox</t>
  </si>
  <si>
    <t>HD: Freeling</t>
  </si>
  <si>
    <t>HD: Gambier</t>
  </si>
  <si>
    <t>HD: Geegeela</t>
  </si>
  <si>
    <t>HD: Gilbert</t>
  </si>
  <si>
    <t>HD: Giles</t>
  </si>
  <si>
    <t>HD: Glen Roy</t>
  </si>
  <si>
    <t>HD: Glyde</t>
  </si>
  <si>
    <t>HD: Glynn</t>
  </si>
  <si>
    <t>HD: Goode</t>
  </si>
  <si>
    <t>HD: Goolwa</t>
  </si>
  <si>
    <t>HD: Gordon</t>
  </si>
  <si>
    <t>HD: Gosse</t>
  </si>
  <si>
    <t>HD: Goyder</t>
  </si>
  <si>
    <t>HD: Grace</t>
  </si>
  <si>
    <t>HD: Gregory</t>
  </si>
  <si>
    <t>HD: Grey</t>
  </si>
  <si>
    <t>HD: Gumbowie</t>
  </si>
  <si>
    <t>HD: Guthrie</t>
  </si>
  <si>
    <t>HD: Hague</t>
  </si>
  <si>
    <t>HD: Haig</t>
  </si>
  <si>
    <t>HD: Haines</t>
  </si>
  <si>
    <t>HD: Hall</t>
  </si>
  <si>
    <t>HD: Hallett</t>
  </si>
  <si>
    <t>HD: Hambidge</t>
  </si>
  <si>
    <t>HD: Hambidge2 (Not Official)</t>
  </si>
  <si>
    <t>HD: Hanson</t>
  </si>
  <si>
    <t>HD: Hart</t>
  </si>
  <si>
    <t>HD: Haslam</t>
  </si>
  <si>
    <t>HD: Hawker</t>
  </si>
  <si>
    <t>HD: Hay</t>
  </si>
  <si>
    <t>HD: Heggaton</t>
  </si>
  <si>
    <t>HD: Hill</t>
  </si>
  <si>
    <t>HD: Hincks</t>
  </si>
  <si>
    <t>HD: Hindmarsh</t>
  </si>
  <si>
    <t>HD: Holder</t>
  </si>
  <si>
    <t>HD: Hooper</t>
  </si>
  <si>
    <t>HD: Horn</t>
  </si>
  <si>
    <t>HD: Howe</t>
  </si>
  <si>
    <t>HD: Hudd</t>
  </si>
  <si>
    <t>HD: Hutchison</t>
  </si>
  <si>
    <t>HD: Hynam</t>
  </si>
  <si>
    <t>HD: Inkerman</t>
  </si>
  <si>
    <t>HD: Inkster</t>
  </si>
  <si>
    <t>HD: James</t>
  </si>
  <si>
    <t>HD: Jamieson</t>
  </si>
  <si>
    <t>HD: Jeffries</t>
  </si>
  <si>
    <t>HD: Jellicoe</t>
  </si>
  <si>
    <t>HD: Jessie</t>
  </si>
  <si>
    <t>HD: Joanna</t>
  </si>
  <si>
    <t>HD: Joyce</t>
  </si>
  <si>
    <t>HD: Julia Creek</t>
  </si>
  <si>
    <t>HD: Jutland</t>
  </si>
  <si>
    <t>HD: Kadina</t>
  </si>
  <si>
    <t>HD: Kaldoonera</t>
  </si>
  <si>
    <t>HD: Kanmantoo</t>
  </si>
  <si>
    <t>HD: Kappakoola</t>
  </si>
  <si>
    <t>HD: Kappawanta</t>
  </si>
  <si>
    <t>HD: Kapunda</t>
  </si>
  <si>
    <t>HD: Karcultaby</t>
  </si>
  <si>
    <t>HD: Katarapko</t>
  </si>
  <si>
    <t>HD: Keith</t>
  </si>
  <si>
    <t>HD: Kekwick</t>
  </si>
  <si>
    <t>HD: Kelly</t>
  </si>
  <si>
    <t>HD: Kennion</t>
  </si>
  <si>
    <t>HD: Kevin</t>
  </si>
  <si>
    <t>HD: Kiana</t>
  </si>
  <si>
    <t>HD: Kilkerran</t>
  </si>
  <si>
    <t>HD: Killanoola</t>
  </si>
  <si>
    <t>HD: King</t>
  </si>
  <si>
    <t>HD: Kingsford</t>
  </si>
  <si>
    <t>HD: Kingston</t>
  </si>
  <si>
    <t>HD: Kirkpatrick</t>
  </si>
  <si>
    <t>HD: Kondoparinga</t>
  </si>
  <si>
    <t>HD: Kongorong</t>
  </si>
  <si>
    <t>HD: Koolgera</t>
  </si>
  <si>
    <t>HD: Koolunga</t>
  </si>
  <si>
    <t>HD: Koolywurtie</t>
  </si>
  <si>
    <t>HD: Koongawa</t>
  </si>
  <si>
    <t>HD: Kooringa</t>
  </si>
  <si>
    <t>HD: Koppio</t>
  </si>
  <si>
    <t>HD: Kuitpo</t>
  </si>
  <si>
    <t>HD: Kulpara</t>
  </si>
  <si>
    <t>HD: Lacepede</t>
  </si>
  <si>
    <t>HD: Laffer</t>
  </si>
  <si>
    <t>HD: Lake George</t>
  </si>
  <si>
    <t>HD: Lake Wangary</t>
  </si>
  <si>
    <t>HD: Landseer</t>
  </si>
  <si>
    <t>HD: Lewis</t>
  </si>
  <si>
    <t>HD: Light</t>
  </si>
  <si>
    <t>HD: Lincoln</t>
  </si>
  <si>
    <t>HD: Livingston</t>
  </si>
  <si>
    <t>HD: Lochaber</t>
  </si>
  <si>
    <t>HD: Louth</t>
  </si>
  <si>
    <t>HD: Loveday</t>
  </si>
  <si>
    <t>HD: Macclesfield</t>
  </si>
  <si>
    <t>HD: Macdonnell</t>
  </si>
  <si>
    <t>HD: Macgillivray</t>
  </si>
  <si>
    <t>HD: Magarey</t>
  </si>
  <si>
    <t>HD: Maitland</t>
  </si>
  <si>
    <t>HD: Makin</t>
  </si>
  <si>
    <t>HD: Malcolm</t>
  </si>
  <si>
    <t>HD: Mamblin</t>
  </si>
  <si>
    <t>HD: Mangalo</t>
  </si>
  <si>
    <t>HD: Mann</t>
  </si>
  <si>
    <t>HD: Mannanarie</t>
  </si>
  <si>
    <t>HD: Mantung</t>
  </si>
  <si>
    <t>HD: Marcollat</t>
  </si>
  <si>
    <t>HD: Markaranka</t>
  </si>
  <si>
    <t>HD: Marmon Jabuk</t>
  </si>
  <si>
    <t>HD: Mayurra</t>
  </si>
  <si>
    <t>HD: Mccallum</t>
  </si>
  <si>
    <t>HD: Mcdonald</t>
  </si>
  <si>
    <t>HD: Mcgorrery</t>
  </si>
  <si>
    <t>HD: Mcgregor</t>
  </si>
  <si>
    <t>HD: Mcintosh</t>
  </si>
  <si>
    <t>HD: Mclachlan</t>
  </si>
  <si>
    <t>HD: Mcnamara</t>
  </si>
  <si>
    <t>HD: Mcpherson</t>
  </si>
  <si>
    <t>HD: Melville</t>
  </si>
  <si>
    <t>HD: Menzies</t>
  </si>
  <si>
    <t>HD: Messent</t>
  </si>
  <si>
    <t>HD: Miller</t>
  </si>
  <si>
    <t>HD: Milne</t>
  </si>
  <si>
    <t>HD: Miltalie</t>
  </si>
  <si>
    <t>HD: Minbrie</t>
  </si>
  <si>
    <t>HD: Mindarie</t>
  </si>
  <si>
    <t>HD: Minecrow</t>
  </si>
  <si>
    <t>HD: Mingbool</t>
  </si>
  <si>
    <t>HD: Minlacowie</t>
  </si>
  <si>
    <t>HD: Minnipa</t>
  </si>
  <si>
    <t>HD: Mitchell</t>
  </si>
  <si>
    <t>HD: Mobilong</t>
  </si>
  <si>
    <t>HD: Molineux</t>
  </si>
  <si>
    <t>HD: Monarto</t>
  </si>
  <si>
    <t>HD: Monbulla</t>
  </si>
  <si>
    <t>HD: Mongolata</t>
  </si>
  <si>
    <t>HD: Moockra</t>
  </si>
  <si>
    <t>HD: Moody</t>
  </si>
  <si>
    <t>HD: Moorkitabie</t>
  </si>
  <si>
    <t>HD: Moorook</t>
  </si>
  <si>
    <t>HD: Moorooroo</t>
  </si>
  <si>
    <t>HD: Moorowie</t>
  </si>
  <si>
    <t>HD: Morgan</t>
  </si>
  <si>
    <t>HD: Mortlock</t>
  </si>
  <si>
    <t>HD: Moseley</t>
  </si>
  <si>
    <t>HD: Moule</t>
  </si>
  <si>
    <t>HD: Mount Benson</t>
  </si>
  <si>
    <t>HD: Mount Muirhead</t>
  </si>
  <si>
    <t>HD: Mudla Wirra</t>
  </si>
  <si>
    <t>HD: Mullalingie (Not Official)</t>
  </si>
  <si>
    <t>HD: Muloowurtie</t>
  </si>
  <si>
    <t>HD: Mundoora</t>
  </si>
  <si>
    <t>HD: Munno Para</t>
  </si>
  <si>
    <t>HD: Murbko</t>
  </si>
  <si>
    <t>HD: Murlong</t>
  </si>
  <si>
    <t>HD: Murrabinna</t>
  </si>
  <si>
    <t>HD: Murray</t>
  </si>
  <si>
    <t>HD: Murtho</t>
  </si>
  <si>
    <t>HD: Myponga</t>
  </si>
  <si>
    <t>HD: Nangkita</t>
  </si>
  <si>
    <t>HD: Nangwarry</t>
  </si>
  <si>
    <t>HD: Napperby</t>
  </si>
  <si>
    <t>HD: Naracoorte</t>
  </si>
  <si>
    <t>HD: Narridy</t>
  </si>
  <si>
    <t>HD: Nash</t>
  </si>
  <si>
    <t>HD: Neales</t>
  </si>
  <si>
    <t>HD: Neville</t>
  </si>
  <si>
    <t>HD: Newland</t>
  </si>
  <si>
    <t>HD: Ngarkat (Not Official)</t>
  </si>
  <si>
    <t>HD: Nicholls</t>
  </si>
  <si>
    <t>HD: Nildottie</t>
  </si>
  <si>
    <t>HD: Nilginee</t>
  </si>
  <si>
    <t>HD: Ninnes</t>
  </si>
  <si>
    <t>HD: Noarlunga</t>
  </si>
  <si>
    <t>HD: Nunnyah</t>
  </si>
  <si>
    <t>HD: Nuriootpa</t>
  </si>
  <si>
    <t>HD: O'connor</t>
  </si>
  <si>
    <t>HD: Oladdie</t>
  </si>
  <si>
    <t>HD: O'loughlin</t>
  </si>
  <si>
    <t>HD: Onkaparinga</t>
  </si>
  <si>
    <t>HD: Paisley</t>
  </si>
  <si>
    <t>HD: Palabie</t>
  </si>
  <si>
    <t>HD: Palkagee</t>
  </si>
  <si>
    <t>HD: Palmer</t>
  </si>
  <si>
    <t>HD: Panitya</t>
  </si>
  <si>
    <t>HD: Para Wirra</t>
  </si>
  <si>
    <t>HD: Para Wurlie</t>
  </si>
  <si>
    <t>HD: Parcoola</t>
  </si>
  <si>
    <t>HD: Parilla</t>
  </si>
  <si>
    <t>HD: Paringa</t>
  </si>
  <si>
    <t>HD: Parnaroo</t>
  </si>
  <si>
    <t>HD: Parsons</t>
  </si>
  <si>
    <t>HD: Pascoe</t>
  </si>
  <si>
    <t>HD: Peachna</t>
  </si>
  <si>
    <t>HD: Peacock</t>
  </si>
  <si>
    <t>HD: Peake</t>
  </si>
  <si>
    <t>HD: Pearce</t>
  </si>
  <si>
    <t>HD: Peebinga</t>
  </si>
  <si>
    <t>HD: Peella</t>
  </si>
  <si>
    <t>HD: Pekina</t>
  </si>
  <si>
    <t>HD: Pendleton</t>
  </si>
  <si>
    <t>HD: Penola</t>
  </si>
  <si>
    <t>HD: Perlubie</t>
  </si>
  <si>
    <t>HD: Petherick</t>
  </si>
  <si>
    <t>HD: Pethick</t>
  </si>
  <si>
    <t>HD: Petina</t>
  </si>
  <si>
    <t>HD: Pichi Richi</t>
  </si>
  <si>
    <t>HD: Pildappa</t>
  </si>
  <si>
    <t>HD: Pinbong</t>
  </si>
  <si>
    <t>HD: Pinda</t>
  </si>
  <si>
    <t>HD: Pinkawillinie</t>
  </si>
  <si>
    <t>HD: Pinnaroo</t>
  </si>
  <si>
    <t>HD: Pirie</t>
  </si>
  <si>
    <t>HD: Playford</t>
  </si>
  <si>
    <t>HD: Pooginook</t>
  </si>
  <si>
    <t>HD: Pordia</t>
  </si>
  <si>
    <t>HD: Port Adelaide</t>
  </si>
  <si>
    <t>HD: Port Gawler</t>
  </si>
  <si>
    <t>HD: Price</t>
  </si>
  <si>
    <t>HD: Pureba</t>
  </si>
  <si>
    <t>HD: Pyap</t>
  </si>
  <si>
    <t>HD: Pygery</t>
  </si>
  <si>
    <t>HD: Quirke</t>
  </si>
  <si>
    <t>HD: Ramsay</t>
  </si>
  <si>
    <t>HD: Redhill</t>
  </si>
  <si>
    <t>HD: Rees</t>
  </si>
  <si>
    <t>HD: Reynolds</t>
  </si>
  <si>
    <t>HD: Richards</t>
  </si>
  <si>
    <t>HD: Riddoch</t>
  </si>
  <si>
    <t>HD: Ridley</t>
  </si>
  <si>
    <t>HD: Ripon</t>
  </si>
  <si>
    <t>HD: Ritchie</t>
  </si>
  <si>
    <t>HD: Rivoli Bay</t>
  </si>
  <si>
    <t>HD: Roberts</t>
  </si>
  <si>
    <t>HD: Robertson</t>
  </si>
  <si>
    <t>HD: Roby</t>
  </si>
  <si>
    <t>HD: Ross</t>
  </si>
  <si>
    <t>HD: Rounsevell</t>
  </si>
  <si>
    <t>HD: Rudall</t>
  </si>
  <si>
    <t>HD: Russell</t>
  </si>
  <si>
    <t>HD: Saddleworth</t>
  </si>
  <si>
    <t>HD: Santo</t>
  </si>
  <si>
    <t>HD: Scott</t>
  </si>
  <si>
    <t>HD: Seddon</t>
  </si>
  <si>
    <t>HD: Senior</t>
  </si>
  <si>
    <t>HD: Seymour</t>
  </si>
  <si>
    <t>HD: Shannon</t>
  </si>
  <si>
    <t>HD: Shaugh</t>
  </si>
  <si>
    <t>HD: Sherlock</t>
  </si>
  <si>
    <t>HD: Short</t>
  </si>
  <si>
    <t>HD: Skurray</t>
  </si>
  <si>
    <t>HD: Sleaford</t>
  </si>
  <si>
    <t>HD: Smeaton</t>
  </si>
  <si>
    <t>HD: Smith</t>
  </si>
  <si>
    <t>HD: Solomon</t>
  </si>
  <si>
    <t>HD: Spence</t>
  </si>
  <si>
    <t>HD: Squire</t>
  </si>
  <si>
    <t>HD: Stanley</t>
  </si>
  <si>
    <t>HD: Stirling</t>
  </si>
  <si>
    <t>HD: Stokes</t>
  </si>
  <si>
    <t>HD: Stow</t>
  </si>
  <si>
    <t>HD: Strathalbyn</t>
  </si>
  <si>
    <t>HD: Strawbridge</t>
  </si>
  <si>
    <t>HD: Stuart</t>
  </si>
  <si>
    <t>HD: Sturdee</t>
  </si>
  <si>
    <t>HD: Symon</t>
  </si>
  <si>
    <t>HD: Talia</t>
  </si>
  <si>
    <t>HD: Talunga</t>
  </si>
  <si>
    <t>HD: Tarcowie</t>
  </si>
  <si>
    <t>HD: Tarlton</t>
  </si>
  <si>
    <t>HD: Tatiara</t>
  </si>
  <si>
    <t>HD: Telowie</t>
  </si>
  <si>
    <t>HD: Terowie</t>
  </si>
  <si>
    <t>HD: Tickera</t>
  </si>
  <si>
    <t>HD: Tinline</t>
  </si>
  <si>
    <t>HD: Tiparra</t>
  </si>
  <si>
    <t>HD: Tomkinson</t>
  </si>
  <si>
    <t>HD: Tooligie</t>
  </si>
  <si>
    <t>HD: Townsend</t>
  </si>
  <si>
    <t>HD: Travers</t>
  </si>
  <si>
    <t>HD: Tungkillo</t>
  </si>
  <si>
    <t>HD: Uley</t>
  </si>
  <si>
    <t>HD: Ulipa</t>
  </si>
  <si>
    <t>HD: Ulyerra</t>
  </si>
  <si>
    <t>HD: Upper Wakefield</t>
  </si>
  <si>
    <t>HD: Verran</t>
  </si>
  <si>
    <t>HD: Vincent</t>
  </si>
  <si>
    <t>HD: Waikerie</t>
  </si>
  <si>
    <t>HD: Waitpinga</t>
  </si>
  <si>
    <t>HD: Wallala</t>
  </si>
  <si>
    <t>HD: Wallanippie</t>
  </si>
  <si>
    <t>HD: Wallaroo</t>
  </si>
  <si>
    <t>HD: Wallis</t>
  </si>
  <si>
    <t>HD: Walloway</t>
  </si>
  <si>
    <t>HD: Walpuppie</t>
  </si>
  <si>
    <t>HD: Wandana</t>
  </si>
  <si>
    <t>HD: Wandearah</t>
  </si>
  <si>
    <t>HD: Wanilla</t>
  </si>
  <si>
    <t>HD: Wannamana</t>
  </si>
  <si>
    <t>HD: Ward</t>
  </si>
  <si>
    <t>HD: Warramboo</t>
  </si>
  <si>
    <t>HD: Warren</t>
  </si>
  <si>
    <t>HD: Warrenben</t>
  </si>
  <si>
    <t>HD: Warrow</t>
  </si>
  <si>
    <t>HD: Waterhouse</t>
  </si>
  <si>
    <t>HD: Waterloo</t>
  </si>
  <si>
    <t>HD: Wauraltee</t>
  </si>
  <si>
    <t>HD: Way</t>
  </si>
  <si>
    <t>HD: Wells</t>
  </si>
  <si>
    <t>HD: Whyte</t>
  </si>
  <si>
    <t>HD: Wilcherry</t>
  </si>
  <si>
    <t>HD: Willalooka</t>
  </si>
  <si>
    <t>HD: Willochra</t>
  </si>
  <si>
    <t>HD: Willowie</t>
  </si>
  <si>
    <t>HD: Willunga</t>
  </si>
  <si>
    <t>HD: Wilson</t>
  </si>
  <si>
    <t>HD: Wilton</t>
  </si>
  <si>
    <t>HD: Wiltunga</t>
  </si>
  <si>
    <t>HD: Winninowie</t>
  </si>
  <si>
    <t>HD: Wirrega</t>
  </si>
  <si>
    <t>HD: Witera</t>
  </si>
  <si>
    <t>HD: Wokurna</t>
  </si>
  <si>
    <t>HD: Wongyarra</t>
  </si>
  <si>
    <t>HD: Wonna</t>
  </si>
  <si>
    <t>HD: Wookata</t>
  </si>
  <si>
    <t>HD: Woolumbool</t>
  </si>
  <si>
    <t>HD: Woolundunga</t>
  </si>
  <si>
    <t>HD: Wrenfordsley</t>
  </si>
  <si>
    <t>HD: Wright</t>
  </si>
  <si>
    <t>HD: Wudinna</t>
  </si>
  <si>
    <t>HD: Wyacca</t>
  </si>
  <si>
    <t>HD: Yackamoorundie</t>
  </si>
  <si>
    <t>HD: Yadnarie</t>
  </si>
  <si>
    <t>HD: Yalanda</t>
  </si>
  <si>
    <t>HD: Yangya</t>
  </si>
  <si>
    <t>HD: Yaninee</t>
  </si>
  <si>
    <t>HD: Yankalilla</t>
  </si>
  <si>
    <t>HD: Yantanabie</t>
  </si>
  <si>
    <t>HD: Yanyarrie</t>
  </si>
  <si>
    <t>HD: Yaranyacka</t>
  </si>
  <si>
    <t>HD: Yarrah</t>
  </si>
  <si>
    <t>HD: Yatala</t>
  </si>
  <si>
    <t>HD: Yongala</t>
  </si>
  <si>
    <t>HD: Young</t>
  </si>
  <si>
    <t>HD: Younghusband</t>
  </si>
  <si>
    <t>NRM: AMLR</t>
  </si>
  <si>
    <t>NRM: EP</t>
  </si>
  <si>
    <t>NRM: KI</t>
  </si>
  <si>
    <t>NRM: NY</t>
  </si>
  <si>
    <t>NRM: SAMDB</t>
  </si>
  <si>
    <t>NRM: SE</t>
  </si>
  <si>
    <t>Hectares</t>
  </si>
  <si>
    <t>Subregions of IBRA (Version 7)</t>
  </si>
  <si>
    <t>NRM: AMLR300</t>
  </si>
  <si>
    <t>NRM: AMLR400</t>
  </si>
  <si>
    <t>NRM: AMLR500</t>
  </si>
  <si>
    <t>NRM: AMLR600</t>
  </si>
  <si>
    <t>NRM: AMLR700</t>
  </si>
  <si>
    <t>NRM: AMLR800</t>
  </si>
  <si>
    <t>NRM: EP200</t>
  </si>
  <si>
    <t>NRM: EP300</t>
  </si>
  <si>
    <t>NRM: EP400</t>
  </si>
  <si>
    <t>NRM: EP500</t>
  </si>
  <si>
    <t>NRM: EP600</t>
  </si>
  <si>
    <t>NRM: KI400</t>
  </si>
  <si>
    <t>NRM: KI500</t>
  </si>
  <si>
    <t>NRM: KI600</t>
  </si>
  <si>
    <t>NRM: KI700</t>
  </si>
  <si>
    <t>NRM: KI800</t>
  </si>
  <si>
    <t>NRM: NY300</t>
  </si>
  <si>
    <t>NRM: NY400</t>
  </si>
  <si>
    <t>NRM: NY500</t>
  </si>
  <si>
    <t>NRM: NY600</t>
  </si>
  <si>
    <t>NRM: SAMDB200</t>
  </si>
  <si>
    <t>NRM: SAMDB300</t>
  </si>
  <si>
    <t>NRM: SAMDB400</t>
  </si>
  <si>
    <t>NRM: SAMDB500</t>
  </si>
  <si>
    <t>NRM: SAMDB600</t>
  </si>
  <si>
    <t>NRM: SAMDB700</t>
  </si>
  <si>
    <t>NRM: SAMDB800</t>
  </si>
  <si>
    <t>NRM: SE400</t>
  </si>
  <si>
    <t>NRM: SE500</t>
  </si>
  <si>
    <t>NRM: SE600</t>
  </si>
  <si>
    <t>NRM: SE700</t>
  </si>
  <si>
    <t>NRM: SE800</t>
  </si>
  <si>
    <t xml:space="preserve">    Above Ground Biomass (DM t/ha/yr)</t>
  </si>
  <si>
    <t xml:space="preserve">    Above Ground Biomass (C t/ha/yr)</t>
  </si>
  <si>
    <t>City of Burnside</t>
  </si>
  <si>
    <t>Campbelltown City Council</t>
  </si>
  <si>
    <t>City of Mitcham</t>
  </si>
  <si>
    <t>City of Mount Gambier</t>
  </si>
  <si>
    <t>Port Augusta City Council</t>
  </si>
  <si>
    <t>City of Port Lincoln</t>
  </si>
  <si>
    <t>City of Salisbury</t>
  </si>
  <si>
    <t>City of Tea Tree Gully</t>
  </si>
  <si>
    <t>Town of Gawler</t>
  </si>
  <si>
    <t>City of Victor Harbor</t>
  </si>
  <si>
    <t>Adelaide Hills Council</t>
  </si>
  <si>
    <t>Alexandrina Council</t>
  </si>
  <si>
    <t>The Barossa Council</t>
  </si>
  <si>
    <t>The DC of Barunga West</t>
  </si>
  <si>
    <t>The Berri Barmera Council</t>
  </si>
  <si>
    <t>The DC of Ceduna</t>
  </si>
  <si>
    <t>The DC of Cleve</t>
  </si>
  <si>
    <t>DC of the Copper Coast</t>
  </si>
  <si>
    <t>The DC of Elliston</t>
  </si>
  <si>
    <t>The Flinders Ranges Council</t>
  </si>
  <si>
    <t>The DC of Franklin Harbour</t>
  </si>
  <si>
    <t>The Regional Council of Goyder</t>
  </si>
  <si>
    <t>The DC of Grant</t>
  </si>
  <si>
    <t>Kangaroo Island Council</t>
  </si>
  <si>
    <t>The DC of Karoonda East Murray</t>
  </si>
  <si>
    <t>The DC of Kimba</t>
  </si>
  <si>
    <t>Kingston DC</t>
  </si>
  <si>
    <t>Light Regional Council</t>
  </si>
  <si>
    <t>The DC of Lower Eyre Peninsula</t>
  </si>
  <si>
    <t>The DC of Loxton Waikerie</t>
  </si>
  <si>
    <t>The DC of Mallala</t>
  </si>
  <si>
    <t>Mid Murray Council</t>
  </si>
  <si>
    <t>The DC of Mount Barker</t>
  </si>
  <si>
    <t>The DC of Mount Remarkable</t>
  </si>
  <si>
    <t>Naracoorte Lucindale Council</t>
  </si>
  <si>
    <t>Northern Areas Council</t>
  </si>
  <si>
    <t>The DC of Orroroo Carrieton</t>
  </si>
  <si>
    <t>The DC of Peterborough</t>
  </si>
  <si>
    <t>Renmark Paringa Council</t>
  </si>
  <si>
    <t>DC of Robe</t>
  </si>
  <si>
    <t>Southern Mallee DC</t>
  </si>
  <si>
    <t>The DC of Streaky Bay</t>
  </si>
  <si>
    <t>Tatiara DC</t>
  </si>
  <si>
    <t>Coorong DC</t>
  </si>
  <si>
    <t>The DC of Tumby Bay</t>
  </si>
  <si>
    <t>Wakefield Regional Council</t>
  </si>
  <si>
    <t>Wattle Range Council</t>
  </si>
  <si>
    <t>Wudinna District Council</t>
  </si>
  <si>
    <t>The DC of Yankalilla</t>
  </si>
  <si>
    <t>The DC of Yorke Peninsula</t>
  </si>
  <si>
    <t>City of Marion</t>
  </si>
  <si>
    <t>City of Onkaparinga</t>
  </si>
  <si>
    <t>City of Playford</t>
  </si>
  <si>
    <t>Port Pirie Regional Council</t>
  </si>
  <si>
    <t>The Rural City of Murray Bridge</t>
  </si>
  <si>
    <t>Clare and Gilbert Valleys Council</t>
  </si>
  <si>
    <t>Eyre Yorke Block</t>
  </si>
  <si>
    <t>Flinders Lofty Block</t>
  </si>
  <si>
    <t>Murray Darling Depression</t>
  </si>
  <si>
    <t>Naracoorte Coastal Plain</t>
  </si>
  <si>
    <t>Riverina</t>
  </si>
  <si>
    <t>Southern Volcanic Plain</t>
  </si>
  <si>
    <t>IBRA</t>
  </si>
  <si>
    <t>Year</t>
  </si>
  <si>
    <t>Base</t>
  </si>
  <si>
    <t>Modifier</t>
  </si>
  <si>
    <t>Unchanged</t>
  </si>
  <si>
    <t>S1 Mild warming and drying</t>
  </si>
  <si>
    <t>S2 Moderate warming and drying</t>
  </si>
  <si>
    <t>S3 Severe warming and drying</t>
  </si>
  <si>
    <t xml:space="preserve">+1 °C </t>
  </si>
  <si>
    <t xml:space="preserve">+2 °C </t>
  </si>
  <si>
    <t xml:space="preserve">+4 °C </t>
  </si>
  <si>
    <t>S0 Baseline</t>
  </si>
  <si>
    <t>CO2e t/ha</t>
  </si>
  <si>
    <t>S0: Baseline</t>
  </si>
  <si>
    <t>S1: Mild</t>
  </si>
  <si>
    <t>S2: Moderate</t>
  </si>
  <si>
    <t>S3: Severe</t>
  </si>
  <si>
    <t>Initial Growth Modifier</t>
  </si>
  <si>
    <t>Temperature</t>
  </si>
  <si>
    <t>Rainfall</t>
  </si>
  <si>
    <t>Climate Change Scenarios</t>
  </si>
  <si>
    <t>Historical Avg.</t>
  </si>
  <si>
    <t>Pot. Evaporation</t>
  </si>
  <si>
    <t xml:space="preserve">   Carbon Asset Value ($)</t>
  </si>
  <si>
    <t xml:space="preserve"> Planted Hectares:</t>
  </si>
  <si>
    <t xml:space="preserve">  Project Sequestration and Value</t>
  </si>
  <si>
    <t>Carbon Sequestration</t>
  </si>
  <si>
    <t>Baseline Scenario Summary</t>
  </si>
  <si>
    <t>Climate Change</t>
  </si>
  <si>
    <t>Hectares Planted</t>
  </si>
  <si>
    <t>Carbon Sequestration Project Assets</t>
  </si>
  <si>
    <t>Carbon Price</t>
  </si>
  <si>
    <t>Sequestration Rate and Plant Density</t>
  </si>
  <si>
    <t>Fixed</t>
  </si>
  <si>
    <t>User Modified</t>
  </si>
  <si>
    <t>Model</t>
  </si>
  <si>
    <t>CO2-e Price</t>
  </si>
  <si>
    <t>$/t/CO2e</t>
  </si>
  <si>
    <t>Project Asset Values</t>
  </si>
  <si>
    <t>Cumulative Value</t>
  </si>
  <si>
    <t>Total Plant Stock</t>
  </si>
  <si>
    <t>Annual Value Rate</t>
  </si>
  <si>
    <t>Individual Plant Value</t>
  </si>
  <si>
    <t>Number</t>
  </si>
  <si>
    <t>$</t>
  </si>
  <si>
    <t>$/year</t>
  </si>
  <si>
    <t>$/plant</t>
  </si>
  <si>
    <t>ha</t>
  </si>
  <si>
    <t>Soil  Texture</t>
  </si>
  <si>
    <t>RN</t>
  </si>
  <si>
    <t>Rocky</t>
  </si>
  <si>
    <t>Calcrete/Limestone</t>
  </si>
  <si>
    <t>Subsurface</t>
  </si>
  <si>
    <t>0 to &gt;45</t>
  </si>
  <si>
    <t>Loamy sand</t>
  </si>
  <si>
    <t>Sandy loam</t>
  </si>
  <si>
    <t>Clay loam</t>
  </si>
  <si>
    <t>Clay</t>
  </si>
  <si>
    <t>Loam</t>
  </si>
  <si>
    <t>Clay Index of Soil Profile</t>
  </si>
  <si>
    <t>SA Range</t>
  </si>
  <si>
    <t>Your Result</t>
  </si>
  <si>
    <t>Enter Your</t>
  </si>
  <si>
    <t>Sand-&gt;Clay</t>
  </si>
  <si>
    <t>Lookup Data</t>
  </si>
  <si>
    <t>10201618 ha</t>
  </si>
  <si>
    <t>State</t>
  </si>
  <si>
    <t>Region Avg</t>
  </si>
  <si>
    <t>Region Low</t>
  </si>
  <si>
    <t>Region High</t>
  </si>
  <si>
    <t>Enter a location or select a region</t>
  </si>
  <si>
    <t>Regional Information</t>
  </si>
  <si>
    <r>
      <t xml:space="preserve">↓ Data Here </t>
    </r>
    <r>
      <rPr>
        <b/>
        <sz val="11"/>
        <color rgb="FF006100"/>
        <rFont val="Calibri"/>
        <family val="2"/>
      </rPr>
      <t>↓</t>
    </r>
  </si>
  <si>
    <t>SA Murray-Darling Basin</t>
  </si>
  <si>
    <t>5 to &gt;200</t>
  </si>
  <si>
    <t xml:space="preserve">  Estimated Sequestration Rate</t>
  </si>
  <si>
    <t>Instantaneous Rate CO2e/ha/yr</t>
  </si>
  <si>
    <t>Reference</t>
  </si>
  <si>
    <r>
      <t xml:space="preserve">   Total Above Ground Sequestration (CO</t>
    </r>
    <r>
      <rPr>
        <vertAlign val="subscript"/>
        <sz val="11"/>
        <color theme="1"/>
        <rFont val="Calibri"/>
        <family val="2"/>
        <scheme val="minor"/>
      </rPr>
      <t>2</t>
    </r>
    <r>
      <rPr>
        <sz val="11"/>
        <color theme="1"/>
        <rFont val="Calibri"/>
        <family val="2"/>
        <scheme val="minor"/>
      </rPr>
      <t>-e tonnes)</t>
    </r>
  </si>
  <si>
    <r>
      <t xml:space="preserve">    Above Ground Sequestration (CO</t>
    </r>
    <r>
      <rPr>
        <vertAlign val="subscript"/>
        <sz val="11"/>
        <color rgb="FF006100"/>
        <rFont val="Calibri"/>
        <family val="2"/>
        <scheme val="minor"/>
      </rPr>
      <t>2</t>
    </r>
    <r>
      <rPr>
        <sz val="11"/>
        <color rgb="FF006100"/>
        <rFont val="Calibri"/>
        <family val="2"/>
        <scheme val="minor"/>
      </rPr>
      <t>-e t/ha/yr)</t>
    </r>
  </si>
  <si>
    <t xml:space="preserve">  Locality or...</t>
  </si>
  <si>
    <r>
      <t xml:space="preserve">  Regional Group </t>
    </r>
    <r>
      <rPr>
        <sz val="10"/>
        <color rgb="FF9922A2"/>
        <rFont val="Calibri"/>
        <family val="2"/>
        <scheme val="minor"/>
      </rPr>
      <t>(e.g. NRM, LGA, Hundred)</t>
    </r>
  </si>
  <si>
    <r>
      <t xml:space="preserve">  Region</t>
    </r>
    <r>
      <rPr>
        <sz val="11"/>
        <color rgb="FF9922A2"/>
        <rFont val="Calibri"/>
        <family val="2"/>
        <scheme val="minor"/>
      </rPr>
      <t xml:space="preserve"> (name)</t>
    </r>
  </si>
  <si>
    <r>
      <t xml:space="preserve">  Rainfall </t>
    </r>
    <r>
      <rPr>
        <sz val="11"/>
        <color theme="3" tint="0.39997558519241921"/>
        <rFont val="Calibri"/>
        <family val="2"/>
        <scheme val="minor"/>
      </rPr>
      <t>(mm/yr)</t>
    </r>
  </si>
  <si>
    <r>
      <t xml:space="preserve">  Potential Evaporation </t>
    </r>
    <r>
      <rPr>
        <sz val="11"/>
        <color theme="3" tint="0.39997558519241921"/>
        <rFont val="Calibri"/>
        <family val="2"/>
        <scheme val="minor"/>
      </rPr>
      <t>(mm/yr)</t>
    </r>
  </si>
  <si>
    <r>
      <t xml:space="preserve">  Soil Depth </t>
    </r>
    <r>
      <rPr>
        <sz val="11"/>
        <color theme="9" tint="-0.249977111117893"/>
        <rFont val="Calibri"/>
        <family val="2"/>
        <scheme val="minor"/>
      </rPr>
      <t>(cm)</t>
    </r>
  </si>
  <si>
    <t xml:space="preserve">  Surface Soil Texture</t>
  </si>
  <si>
    <t xml:space="preserve">  SubSurface Soil Texture</t>
  </si>
  <si>
    <t xml:space="preserve">  Clay Index of Soil Profile</t>
  </si>
  <si>
    <r>
      <t xml:space="preserve">  Target Age </t>
    </r>
    <r>
      <rPr>
        <sz val="11"/>
        <color theme="6" tint="-0.499984740745262"/>
        <rFont val="Calibri"/>
        <family val="2"/>
        <scheme val="minor"/>
      </rPr>
      <t>(years; default 25)</t>
    </r>
  </si>
  <si>
    <t xml:space="preserve">     Trees</t>
  </si>
  <si>
    <t xml:space="preserve">     Tall Shrubs</t>
  </si>
  <si>
    <r>
      <t xml:space="preserve">     Subsurface Clay Content</t>
    </r>
    <r>
      <rPr>
        <sz val="11"/>
        <color theme="9" tint="-0.249977111117893"/>
        <rFont val="Calibri"/>
        <family val="2"/>
        <scheme val="minor"/>
      </rPr>
      <t xml:space="preserve"> (%)</t>
    </r>
  </si>
  <si>
    <r>
      <t xml:space="preserve">     Surface Clay Content</t>
    </r>
    <r>
      <rPr>
        <sz val="11"/>
        <color theme="9" tint="-0.249977111117893"/>
        <rFont val="Calibri"/>
        <family val="2"/>
        <scheme val="minor"/>
      </rPr>
      <t xml:space="preserve"> (%)</t>
    </r>
  </si>
  <si>
    <r>
      <t xml:space="preserve">  Plant Density </t>
    </r>
    <r>
      <rPr>
        <sz val="11"/>
        <color theme="6" tint="-0.499984740745262"/>
        <rFont val="Calibri"/>
        <family val="2"/>
        <scheme val="minor"/>
      </rPr>
      <t>(plants/ha)</t>
    </r>
    <r>
      <rPr>
        <b/>
        <sz val="11"/>
        <color theme="6" tint="-0.499984740745262"/>
        <rFont val="Calibri"/>
        <family val="2"/>
        <scheme val="minor"/>
      </rPr>
      <t xml:space="preserve"> at Target Age</t>
    </r>
  </si>
  <si>
    <r>
      <t xml:space="preserve">  Plantation Type</t>
    </r>
    <r>
      <rPr>
        <sz val="11"/>
        <color theme="6" tint="-0.499984740745262"/>
        <rFont val="Calibri"/>
        <family val="2"/>
        <scheme val="minor"/>
      </rPr>
      <t xml:space="preserve"> (% trees planted)</t>
    </r>
  </si>
  <si>
    <t>Reference: Hobbs TJ, Neumann CR, Tucker M, Ryan KT (2012). Carbon sequestration from revegetation: South Australian Agricultural Regions. Government of South Australia, through Department of Environment, Water and Natural Resources, Adelaide &amp; Future Farm Industries Cooperative Research Centre.</t>
  </si>
  <si>
    <t xml:space="preserve">  Target Age (years)</t>
  </si>
  <si>
    <t>Locked: Estimator</t>
  </si>
  <si>
    <t>Your Notes:</t>
  </si>
  <si>
    <t>Your Project Name:</t>
  </si>
  <si>
    <t>Class (extended)</t>
  </si>
  <si>
    <t>Extracted from GIS modelled surfaces</t>
  </si>
  <si>
    <t>Interim Biogeographic Regions of Australia</t>
  </si>
  <si>
    <t>IPCC predictions 1990-2070</t>
  </si>
  <si>
    <r>
      <t>Price ($/t CO</t>
    </r>
    <r>
      <rPr>
        <vertAlign val="subscript"/>
        <sz val="10"/>
        <color theme="1"/>
        <rFont val="Calibri"/>
        <family val="2"/>
        <scheme val="minor"/>
      </rPr>
      <t>2</t>
    </r>
    <r>
      <rPr>
        <sz val="10"/>
        <color theme="1"/>
        <rFont val="Calibri"/>
        <family val="2"/>
        <scheme val="minor"/>
      </rPr>
      <t>-e):</t>
    </r>
  </si>
  <si>
    <t>Cropping District</t>
  </si>
  <si>
    <t>Mid North</t>
  </si>
  <si>
    <t>Lower Eyre Pen</t>
  </si>
  <si>
    <t>Central Hills/Fleurieu Peninsula</t>
  </si>
  <si>
    <t>Southern Murray</t>
  </si>
  <si>
    <t>Northern Murray</t>
  </si>
  <si>
    <t>Upper North</t>
  </si>
  <si>
    <t>Lower Murray</t>
  </si>
  <si>
    <t>Lower North</t>
  </si>
  <si>
    <t>Yorke Pen</t>
  </si>
  <si>
    <t>Western Eyre Pen</t>
  </si>
  <si>
    <t>Eastern Eyre Pen</t>
  </si>
  <si>
    <t>Cropping Districts</t>
  </si>
  <si>
    <t>CD: Mid North</t>
  </si>
  <si>
    <t>CD: Lower Eyre Pen</t>
  </si>
  <si>
    <t>CD: Upper South East</t>
  </si>
  <si>
    <t>CD: Kangaroo Island</t>
  </si>
  <si>
    <t>CD: Central Hills/Fleurieu Peninsula</t>
  </si>
  <si>
    <t>CD: Lower South East</t>
  </si>
  <si>
    <t>CD: Southern Murray</t>
  </si>
  <si>
    <t>CD: Northern Murray</t>
  </si>
  <si>
    <t>CD: Upper North</t>
  </si>
  <si>
    <t>CD: Lower Murray</t>
  </si>
  <si>
    <t>CD: Lower North</t>
  </si>
  <si>
    <t>CD: Yorke Pen</t>
  </si>
  <si>
    <t>CD: Western Eyre Pen</t>
  </si>
  <si>
    <t>CD: Eastern Eyre Pen</t>
  </si>
  <si>
    <t>Reference: Hobbs TJ, Neumann CR, Tucker M, Ryan KT (2013). Carbon sequestration from revegetation: South Australian Agricultural Regions. SA Government - DEWNR &amp; Future Farm Industries CRC, Adelaide.</t>
  </si>
  <si>
    <r>
      <t>A tool to estimate average above-ground carbon sequestration rates and plant stocking rates for a variety of revegetation types in the agricultural regions of South Australia. It is based on DEWNR surveys of environmental plantings and woodlots in SA, and relationships between stocking rates and growth with rainfall, potential evaporation, age and soil type (Hobbs</t>
    </r>
    <r>
      <rPr>
        <i/>
        <sz val="8.5"/>
        <color theme="1"/>
        <rFont val="Calibri"/>
        <family val="2"/>
        <scheme val="minor"/>
      </rPr>
      <t xml:space="preserve"> et al. </t>
    </r>
    <r>
      <rPr>
        <sz val="8.5"/>
        <color theme="1"/>
        <rFont val="Calibri"/>
        <family val="2"/>
        <scheme val="minor"/>
      </rPr>
      <t xml:space="preserve">2013). Users can select regions of interest and evaluate likely sequestration rates under average conditions. It also allows user to enter more site-specific data and different planting designs to compare likely outcomes from a range of different scenarios. 
</t>
    </r>
    <r>
      <rPr>
        <b/>
        <u/>
        <sz val="8.5"/>
        <color theme="6" tint="-0.249977111117893"/>
        <rFont val="Calibri"/>
        <family val="2"/>
        <scheme val="minor"/>
      </rPr>
      <t>Start</t>
    </r>
    <r>
      <rPr>
        <sz val="8.5"/>
        <color theme="1"/>
        <rFont val="Calibri"/>
        <family val="2"/>
        <scheme val="minor"/>
      </rPr>
      <t xml:space="preserve"> by selecting </t>
    </r>
    <r>
      <rPr>
        <b/>
        <sz val="8.5"/>
        <color rgb="FF9922A2"/>
        <rFont val="Calibri"/>
        <family val="2"/>
        <scheme val="minor"/>
      </rPr>
      <t>Regional Group</t>
    </r>
    <r>
      <rPr>
        <sz val="8.5"/>
        <color theme="1"/>
        <rFont val="Calibri"/>
        <family val="2"/>
        <scheme val="minor"/>
      </rPr>
      <t xml:space="preserve"> and associated </t>
    </r>
    <r>
      <rPr>
        <b/>
        <sz val="8.5"/>
        <color rgb="FF9922A2"/>
        <rFont val="Calibri"/>
        <family val="2"/>
        <scheme val="minor"/>
      </rPr>
      <t>Region</t>
    </r>
    <r>
      <rPr>
        <sz val="8.5"/>
        <color theme="1"/>
        <rFont val="Calibri"/>
        <family val="2"/>
        <scheme val="minor"/>
      </rPr>
      <t xml:space="preserve"> from the picklists provided (Required Info) and you may then explore further using your own data (Optional).</t>
    </r>
  </si>
  <si>
    <t>100yr Proportion</t>
  </si>
  <si>
    <t>S3: Rain Av</t>
  </si>
  <si>
    <t>S3:Evap Av</t>
  </si>
  <si>
    <t>S3: TPH Av</t>
  </si>
  <si>
    <t>S3: CO2e Av</t>
  </si>
  <si>
    <t>S0: Rain Av</t>
  </si>
  <si>
    <t>S0: Evap Av</t>
  </si>
  <si>
    <t>S0: TPH Av</t>
  </si>
  <si>
    <t>S0: CO2e Av</t>
  </si>
  <si>
    <t>S1: Rain Av</t>
  </si>
  <si>
    <t>S1: Evap Av</t>
  </si>
  <si>
    <t>S1: TPH Av</t>
  </si>
  <si>
    <t>S1: CO2e Av</t>
  </si>
  <si>
    <t>S2: Rain Av</t>
  </si>
  <si>
    <t>S2: Evap Av</t>
  </si>
  <si>
    <t>S2: TPH Av</t>
  </si>
  <si>
    <t>S2: CO2e Av</t>
  </si>
  <si>
    <t xml:space="preserve">+3% PE </t>
  </si>
  <si>
    <t>-5% Rain</t>
  </si>
  <si>
    <t>-15% Rain</t>
  </si>
  <si>
    <t xml:space="preserve">+6% PE </t>
  </si>
  <si>
    <t xml:space="preserve">+8% PE </t>
  </si>
  <si>
    <t>-25% Rain</t>
  </si>
  <si>
    <r>
      <t>($/t CO</t>
    </r>
    <r>
      <rPr>
        <b/>
        <vertAlign val="subscript"/>
        <sz val="9"/>
        <color theme="1"/>
        <rFont val="Calibri"/>
        <family val="2"/>
        <scheme val="minor"/>
      </rPr>
      <t>2</t>
    </r>
    <r>
      <rPr>
        <b/>
        <sz val="9"/>
        <color theme="1"/>
        <rFont val="Calibri"/>
        <family val="2"/>
        <scheme val="minor"/>
      </rPr>
      <t>-e)</t>
    </r>
  </si>
  <si>
    <t>Trevor Hobbs</t>
  </si>
  <si>
    <t>Ecology Team | Science Monitoring &amp; Knowledge | Strategy &amp; Advice</t>
  </si>
  <si>
    <t>Department of Environment, Water and Natural Resources</t>
  </si>
  <si>
    <t xml:space="preserve">GPO Box 1047, Adelaide, SA 5001, AUSTRALIA </t>
  </si>
  <si>
    <t xml:space="preserve">Senior Technical Advisor - Landscape Analysis </t>
  </si>
  <si>
    <t>Trevor.Hobbs@sa.gov.au</t>
  </si>
  <si>
    <t>For more information or report any problems please contact:</t>
  </si>
  <si>
    <t>Disclaimer</t>
  </si>
  <si>
    <t>The Department of Environment, Water and Natural Resources and its employees do not warrant or make any representation regarding the use, or results of the use, of the information contained herein as regards to its correctness, accuracy, reliability, currency or otherwise. The Department of Environment, Water and Natural Resources and its employees expressly disclaims all liability or responsibility to any person using the information or advice. Information contained in this document is correct at the time of writing.</t>
  </si>
  <si>
    <t>This work is Copyright. Apart from any use permitted under the Copyright Act 1968 (Cwlth), no part may be reproduced by any process without prior written permission obtained from the Department of Environment, Water and Natural Resources. Requests and enquiries concerning reproduction and rights should be directed to the Chief Executive, Department of Environment, Water and Natural Resources, GPO Box 1047, Adelaide SA 5001.</t>
  </si>
  <si>
    <t>© Crown in right of the State of South Australia, through the Department of Environment, Water and Natural Resources 2013</t>
  </si>
  <si>
    <t>Version 1.1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</si>
</sst>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quot;$&quot;#,##0.00"/>
    <numFmt numFmtId="167" formatCode="&quot;$&quot;#,##0"/>
  </numFmts>
  <fonts count="72" x14ac:knownFonts="1">
    <font>
      <sz val="11"/>
      <color theme="1"/>
      <name val="Calibri"/>
      <family val="2"/>
      <scheme val="minor"/>
    </font>
    <font>
      <sz val="11"/>
      <color rgb="FF006100"/>
      <name val="Calibri"/>
      <family val="2"/>
      <scheme val="minor"/>
    </font>
    <font>
      <sz val="11"/>
      <color rgb="FF9C6500"/>
      <name val="Calibri"/>
      <family val="2"/>
      <scheme val="minor"/>
    </font>
    <font>
      <b/>
      <sz val="11"/>
      <color theme="1"/>
      <name val="Calibri"/>
      <family val="2"/>
      <scheme val="minor"/>
    </font>
    <font>
      <b/>
      <sz val="11"/>
      <color rgb="FF006100"/>
      <name val="Calibri"/>
      <family val="2"/>
      <scheme val="minor"/>
    </font>
    <font>
      <sz val="10"/>
      <color indexed="8"/>
      <name val="Arial"/>
      <family val="2"/>
    </font>
    <font>
      <sz val="11"/>
      <color theme="1"/>
      <name val="Calibri"/>
      <family val="2"/>
      <scheme val="minor"/>
    </font>
    <font>
      <sz val="11"/>
      <color indexed="8"/>
      <name val="Calibri"/>
      <family val="2"/>
      <scheme val="minor"/>
    </font>
    <font>
      <sz val="10"/>
      <color rgb="FF9C6500"/>
      <name val="Calibri"/>
      <family val="2"/>
      <scheme val="minor"/>
    </font>
    <font>
      <sz val="10"/>
      <color theme="1"/>
      <name val="Calibri"/>
      <family val="2"/>
      <scheme val="minor"/>
    </font>
    <font>
      <sz val="10"/>
      <color indexed="8"/>
      <name val="Arial"/>
      <family val="2"/>
    </font>
    <font>
      <sz val="11"/>
      <color rgb="FF9C0006"/>
      <name val="Calibri"/>
      <family val="2"/>
      <scheme val="minor"/>
    </font>
    <font>
      <sz val="11"/>
      <color theme="1" tint="0.249977111117893"/>
      <name val="Calibri"/>
      <family val="2"/>
      <scheme val="minor"/>
    </font>
    <font>
      <sz val="10"/>
      <color indexed="8"/>
      <name val="Calibri"/>
      <family val="2"/>
      <scheme val="minor"/>
    </font>
    <font>
      <sz val="9"/>
      <color rgb="FF006100"/>
      <name val="Calibri"/>
      <family val="2"/>
      <scheme val="minor"/>
    </font>
    <font>
      <sz val="9"/>
      <color theme="1"/>
      <name val="Calibri"/>
      <family val="2"/>
      <scheme val="minor"/>
    </font>
    <font>
      <b/>
      <sz val="10"/>
      <color theme="1"/>
      <name val="Calibri"/>
      <family val="2"/>
      <scheme val="minor"/>
    </font>
    <font>
      <b/>
      <sz val="10"/>
      <color rgb="FF006100"/>
      <name val="Calibri"/>
      <family val="2"/>
      <scheme val="minor"/>
    </font>
    <font>
      <i/>
      <sz val="10"/>
      <color theme="1"/>
      <name val="Calibri"/>
      <family val="2"/>
      <scheme val="minor"/>
    </font>
    <font>
      <b/>
      <sz val="9"/>
      <color theme="1"/>
      <name val="Calibri"/>
      <family val="2"/>
      <scheme val="minor"/>
    </font>
    <font>
      <sz val="11"/>
      <color theme="6" tint="-0.499984740745262"/>
      <name val="Calibri"/>
      <family val="2"/>
      <scheme val="minor"/>
    </font>
    <font>
      <i/>
      <sz val="10"/>
      <color rgb="FF9C6500"/>
      <name val="Calibri"/>
      <family val="2"/>
      <scheme val="minor"/>
    </font>
    <font>
      <sz val="10"/>
      <color theme="6" tint="-0.499984740745262"/>
      <name val="Calibri"/>
      <family val="2"/>
      <scheme val="minor"/>
    </font>
    <font>
      <b/>
      <sz val="9"/>
      <color theme="5" tint="-0.249977111117893"/>
      <name val="Calibri"/>
      <family val="2"/>
      <scheme val="minor"/>
    </font>
    <font>
      <b/>
      <sz val="10"/>
      <color theme="5" tint="-0.249977111117893"/>
      <name val="Calibri"/>
      <family val="2"/>
      <scheme val="minor"/>
    </font>
    <font>
      <b/>
      <sz val="10"/>
      <color theme="6" tint="-0.499984740745262"/>
      <name val="Calibri"/>
      <family val="2"/>
      <scheme val="minor"/>
    </font>
    <font>
      <b/>
      <sz val="11"/>
      <color theme="6" tint="-0.499984740745262"/>
      <name val="Calibri"/>
      <family val="2"/>
      <scheme val="minor"/>
    </font>
    <font>
      <b/>
      <sz val="14"/>
      <color theme="1"/>
      <name val="Calibri"/>
      <family val="2"/>
      <scheme val="minor"/>
    </font>
    <font>
      <b/>
      <sz val="11"/>
      <color theme="5" tint="-0.249977111117893"/>
      <name val="Calibri"/>
      <family val="2"/>
      <scheme val="minor"/>
    </font>
    <font>
      <sz val="8"/>
      <color theme="1"/>
      <name val="Calibri"/>
      <family val="2"/>
      <scheme val="minor"/>
    </font>
    <font>
      <sz val="11"/>
      <color theme="9" tint="-0.499984740745262"/>
      <name val="Calibri"/>
      <family val="2"/>
      <scheme val="minor"/>
    </font>
    <font>
      <sz val="8"/>
      <color rgb="FF006100"/>
      <name val="Calibri"/>
      <family val="2"/>
      <scheme val="minor"/>
    </font>
    <font>
      <b/>
      <sz val="11"/>
      <color rgb="FF9C6500"/>
      <name val="Calibri"/>
      <family val="2"/>
      <scheme val="minor"/>
    </font>
    <font>
      <b/>
      <sz val="11"/>
      <color theme="1" tint="0.249977111117893"/>
      <name val="Calibri"/>
      <family val="2"/>
      <scheme val="minor"/>
    </font>
    <font>
      <sz val="10"/>
      <color theme="8" tint="-0.249977111117893"/>
      <name val="Calibri"/>
      <family val="2"/>
      <scheme val="minor"/>
    </font>
    <font>
      <i/>
      <sz val="10"/>
      <color theme="8" tint="-0.249977111117893"/>
      <name val="Calibri"/>
      <family val="2"/>
      <scheme val="minor"/>
    </font>
    <font>
      <b/>
      <sz val="10"/>
      <color rgb="FF9C6500"/>
      <name val="Calibri"/>
      <family val="2"/>
      <scheme val="minor"/>
    </font>
    <font>
      <b/>
      <sz val="10"/>
      <color theme="8" tint="-0.249977111117893"/>
      <name val="Calibri"/>
      <family val="2"/>
      <scheme val="minor"/>
    </font>
    <font>
      <sz val="9"/>
      <color rgb="FFFF0000"/>
      <name val="Calibri"/>
      <family val="2"/>
      <scheme val="minor"/>
    </font>
    <font>
      <b/>
      <sz val="11"/>
      <color rgb="FF006100"/>
      <name val="Calibri"/>
      <family val="2"/>
    </font>
    <font>
      <sz val="9"/>
      <color theme="6" tint="-0.499984740745262"/>
      <name val="Calibri"/>
      <family val="2"/>
      <scheme val="minor"/>
    </font>
    <font>
      <b/>
      <sz val="10"/>
      <color theme="4" tint="-0.249977111117893"/>
      <name val="Calibri"/>
      <family val="2"/>
      <scheme val="minor"/>
    </font>
    <font>
      <b/>
      <sz val="11"/>
      <color theme="2" tint="-0.499984740745262"/>
      <name val="Calibri"/>
      <family val="2"/>
      <scheme val="minor"/>
    </font>
    <font>
      <sz val="11"/>
      <color theme="9" tint="-0.249977111117893"/>
      <name val="Calibri"/>
      <family val="2"/>
      <scheme val="minor"/>
    </font>
    <font>
      <sz val="11"/>
      <color theme="3" tint="0.39997558519241921"/>
      <name val="Calibri"/>
      <family val="2"/>
      <scheme val="minor"/>
    </font>
    <font>
      <b/>
      <i/>
      <sz val="10"/>
      <color theme="6" tint="-0.499984740745262"/>
      <name val="Calibri"/>
      <family val="2"/>
      <scheme val="minor"/>
    </font>
    <font>
      <b/>
      <sz val="11"/>
      <color theme="9" tint="-0.249977111117893"/>
      <name val="Calibri"/>
      <family val="2"/>
      <scheme val="minor"/>
    </font>
    <font>
      <b/>
      <sz val="11"/>
      <color theme="3" tint="0.39997558519241921"/>
      <name val="Calibri"/>
      <family val="2"/>
      <scheme val="minor"/>
    </font>
    <font>
      <u/>
      <sz val="9"/>
      <color theme="4" tint="-0.249977111117893"/>
      <name val="Calibri"/>
      <family val="2"/>
      <scheme val="minor"/>
    </font>
    <font>
      <b/>
      <sz val="9"/>
      <color theme="6" tint="-0.499984740745262"/>
      <name val="Calibri"/>
      <family val="2"/>
      <scheme val="minor"/>
    </font>
    <font>
      <b/>
      <sz val="11"/>
      <color rgb="FF9922A2"/>
      <name val="Calibri"/>
      <family val="2"/>
      <scheme val="minor"/>
    </font>
    <font>
      <sz val="10"/>
      <color rgb="FF9922A2"/>
      <name val="Calibri"/>
      <family val="2"/>
      <scheme val="minor"/>
    </font>
    <font>
      <sz val="11"/>
      <color rgb="FF9922A2"/>
      <name val="Calibri"/>
      <family val="2"/>
      <scheme val="minor"/>
    </font>
    <font>
      <sz val="8.5"/>
      <color theme="1"/>
      <name val="Calibri"/>
      <family val="2"/>
      <scheme val="minor"/>
    </font>
    <font>
      <i/>
      <sz val="8.5"/>
      <color theme="1"/>
      <name val="Calibri"/>
      <family val="2"/>
      <scheme val="minor"/>
    </font>
    <font>
      <b/>
      <u/>
      <sz val="8.5"/>
      <color theme="6" tint="-0.249977111117893"/>
      <name val="Calibri"/>
      <family val="2"/>
      <scheme val="minor"/>
    </font>
    <font>
      <b/>
      <sz val="8.5"/>
      <color rgb="FF9922A2"/>
      <name val="Calibri"/>
      <family val="2"/>
      <scheme val="minor"/>
    </font>
    <font>
      <b/>
      <sz val="18"/>
      <color theme="1"/>
      <name val="Calibri"/>
      <family val="2"/>
      <scheme val="minor"/>
    </font>
    <font>
      <vertAlign val="subscript"/>
      <sz val="11"/>
      <color theme="1"/>
      <name val="Calibri"/>
      <family val="2"/>
      <scheme val="minor"/>
    </font>
    <font>
      <vertAlign val="subscript"/>
      <sz val="11"/>
      <color rgb="FF006100"/>
      <name val="Calibri"/>
      <family val="2"/>
      <scheme val="minor"/>
    </font>
    <font>
      <sz val="8"/>
      <color theme="1"/>
      <name val="Arial"/>
      <family val="2"/>
    </font>
    <font>
      <b/>
      <sz val="11"/>
      <color theme="9" tint="-0.499984740745262"/>
      <name val="Calibri"/>
      <family val="2"/>
      <scheme val="minor"/>
    </font>
    <font>
      <vertAlign val="subscript"/>
      <sz val="10"/>
      <color theme="1"/>
      <name val="Calibri"/>
      <family val="2"/>
      <scheme val="minor"/>
    </font>
    <font>
      <b/>
      <sz val="12"/>
      <color rgb="FF006100"/>
      <name val="Calibri"/>
      <family val="2"/>
      <scheme val="minor"/>
    </font>
    <font>
      <sz val="10"/>
      <color theme="5" tint="-0.249977111117893"/>
      <name val="Calibri"/>
      <family val="2"/>
      <scheme val="minor"/>
    </font>
    <font>
      <i/>
      <sz val="10"/>
      <color theme="5" tint="-0.249977111117893"/>
      <name val="Calibri"/>
      <family val="2"/>
      <scheme val="minor"/>
    </font>
    <font>
      <sz val="11"/>
      <color theme="5" tint="-0.249977111117893"/>
      <name val="Calibri"/>
      <family val="2"/>
      <scheme val="minor"/>
    </font>
    <font>
      <sz val="11"/>
      <color theme="8" tint="-0.249977111117893"/>
      <name val="Calibri"/>
      <family val="2"/>
      <scheme val="minor"/>
    </font>
    <font>
      <sz val="8"/>
      <color theme="0"/>
      <name val="Calibri"/>
      <family val="2"/>
      <scheme val="minor"/>
    </font>
    <font>
      <b/>
      <vertAlign val="subscript"/>
      <sz val="9"/>
      <color theme="1"/>
      <name val="Calibri"/>
      <family val="2"/>
      <scheme val="minor"/>
    </font>
    <font>
      <u/>
      <sz val="11"/>
      <color theme="10"/>
      <name val="Calibri"/>
      <family val="2"/>
      <scheme val="minor"/>
    </font>
    <font>
      <u/>
      <sz val="10"/>
      <color theme="10"/>
      <name val="Calibri"/>
      <family val="2"/>
      <scheme val="minor"/>
    </font>
  </fonts>
  <fills count="39">
    <fill>
      <patternFill patternType="none"/>
    </fill>
    <fill>
      <patternFill patternType="gray125"/>
    </fill>
    <fill>
      <patternFill patternType="solid">
        <fgColor rgb="FFC6EFCE"/>
      </patternFill>
    </fill>
    <fill>
      <patternFill patternType="solid">
        <fgColor rgb="FFFFEB9C"/>
      </patternFill>
    </fill>
    <fill>
      <patternFill patternType="solid">
        <fgColor theme="2"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indexed="22"/>
        <bgColor indexed="0"/>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C7CE"/>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bgColor indexed="64"/>
      </patternFill>
    </fill>
    <fill>
      <patternFill patternType="solid">
        <fgColor theme="6" tint="-0.499984740745262"/>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39997558519241921"/>
        <bgColor indexed="64"/>
      </patternFill>
    </fill>
    <fill>
      <patternFill patternType="solid">
        <fgColor rgb="FF00B0F0"/>
        <bgColor indexed="64"/>
      </patternFill>
    </fill>
    <fill>
      <patternFill patternType="solid">
        <fgColor theme="2"/>
        <bgColor indexed="64"/>
      </patternFill>
    </fill>
    <fill>
      <patternFill patternType="solid">
        <fgColor rgb="FFFFFF99"/>
        <bgColor indexed="64"/>
      </patternFill>
    </fill>
  </fills>
  <borders count="84">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theme="7" tint="-0.24994659260841701"/>
      </left>
      <right style="thin">
        <color theme="7" tint="-0.24994659260841701"/>
      </right>
      <top style="thin">
        <color indexed="64"/>
      </top>
      <bottom style="thin">
        <color theme="7" tint="-0.24994659260841701"/>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int="-0.14996795556505021"/>
      </top>
      <bottom/>
      <diagonal/>
    </border>
    <border>
      <left style="thin">
        <color theme="0"/>
      </left>
      <right style="thin">
        <color theme="0" tint="-0.14996795556505021"/>
      </right>
      <top style="thin">
        <color theme="0" tint="-0.14996795556505021"/>
      </top>
      <bottom/>
      <diagonal/>
    </border>
    <border>
      <left style="thin">
        <color theme="0"/>
      </left>
      <right style="thin">
        <color theme="0"/>
      </right>
      <top/>
      <bottom/>
      <diagonal/>
    </border>
    <border>
      <left style="thin">
        <color theme="0" tint="-0.14996795556505021"/>
      </left>
      <right style="thin">
        <color theme="0"/>
      </right>
      <top style="thin">
        <color theme="0" tint="-0.14996795556505021"/>
      </top>
      <bottom style="thin">
        <color theme="0"/>
      </bottom>
      <diagonal/>
    </border>
    <border>
      <left style="thin">
        <color theme="0"/>
      </left>
      <right style="thin">
        <color theme="0"/>
      </right>
      <top style="thin">
        <color theme="0" tint="-0.14996795556505021"/>
      </top>
      <bottom style="thin">
        <color theme="0"/>
      </bottom>
      <diagonal/>
    </border>
    <border>
      <left style="thin">
        <color theme="0"/>
      </left>
      <right style="thin">
        <color theme="0" tint="-0.14996795556505021"/>
      </right>
      <top style="thin">
        <color theme="0" tint="-0.14996795556505021"/>
      </top>
      <bottom style="thin">
        <color theme="0"/>
      </bottom>
      <diagonal/>
    </border>
    <border>
      <left style="thin">
        <color theme="0" tint="-0.14996795556505021"/>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tint="-0.14996795556505021"/>
      </right>
      <top style="thin">
        <color theme="0"/>
      </top>
      <bottom style="thin">
        <color theme="0"/>
      </bottom>
      <diagonal/>
    </border>
    <border>
      <left style="thin">
        <color theme="0" tint="-0.14996795556505021"/>
      </left>
      <right style="thin">
        <color theme="0"/>
      </right>
      <top style="thin">
        <color theme="0"/>
      </top>
      <bottom style="thin">
        <color theme="0" tint="-0.14996795556505021"/>
      </bottom>
      <diagonal/>
    </border>
    <border>
      <left style="thin">
        <color theme="0"/>
      </left>
      <right style="thin">
        <color theme="0"/>
      </right>
      <top style="thin">
        <color theme="0"/>
      </top>
      <bottom style="thin">
        <color theme="0" tint="-0.14996795556505021"/>
      </bottom>
      <diagonal/>
    </border>
    <border>
      <left style="thin">
        <color theme="0"/>
      </left>
      <right style="thin">
        <color theme="0" tint="-0.14996795556505021"/>
      </right>
      <top style="thin">
        <color theme="0"/>
      </top>
      <bottom style="thin">
        <color theme="0" tint="-0.14996795556505021"/>
      </bottom>
      <diagonal/>
    </border>
    <border>
      <left style="thin">
        <color theme="0"/>
      </left>
      <right/>
      <top style="thin">
        <color theme="0"/>
      </top>
      <bottom style="thin">
        <color theme="0"/>
      </bottom>
      <diagonal/>
    </border>
    <border>
      <left style="thin">
        <color theme="0" tint="-0.14996795556505021"/>
      </left>
      <right style="thin">
        <color theme="0"/>
      </right>
      <top style="medium">
        <color indexed="64"/>
      </top>
      <bottom style="thin">
        <color theme="0" tint="-0.14993743705557422"/>
      </bottom>
      <diagonal/>
    </border>
    <border>
      <left style="thin">
        <color theme="0"/>
      </left>
      <right style="thin">
        <color theme="0"/>
      </right>
      <top style="medium">
        <color indexed="64"/>
      </top>
      <bottom style="thin">
        <color theme="0" tint="-0.14993743705557422"/>
      </bottom>
      <diagonal/>
    </border>
    <border>
      <left style="thin">
        <color theme="0"/>
      </left>
      <right/>
      <top style="medium">
        <color indexed="64"/>
      </top>
      <bottom style="thin">
        <color theme="0" tint="-0.14993743705557422"/>
      </bottom>
      <diagonal/>
    </border>
    <border>
      <left style="thin">
        <color theme="0" tint="-0.14996795556505021"/>
      </left>
      <right style="thin">
        <color theme="0"/>
      </right>
      <top style="thin">
        <color theme="0" tint="-0.14993743705557422"/>
      </top>
      <bottom style="thin">
        <color theme="0" tint="-0.14993743705557422"/>
      </bottom>
      <diagonal/>
    </border>
    <border>
      <left style="thin">
        <color theme="0"/>
      </left>
      <right style="thin">
        <color theme="0"/>
      </right>
      <top style="thin">
        <color theme="0" tint="-0.14993743705557422"/>
      </top>
      <bottom style="thin">
        <color theme="0" tint="-0.14993743705557422"/>
      </bottom>
      <diagonal/>
    </border>
    <border>
      <left style="thin">
        <color theme="0"/>
      </left>
      <right/>
      <top style="thin">
        <color theme="0" tint="-0.14993743705557422"/>
      </top>
      <bottom style="thin">
        <color theme="0" tint="-0.14993743705557422"/>
      </bottom>
      <diagonal/>
    </border>
    <border>
      <left style="thin">
        <color theme="0" tint="-0.14996795556505021"/>
      </left>
      <right style="thin">
        <color theme="0"/>
      </right>
      <top style="thin">
        <color theme="0" tint="-0.14993743705557422"/>
      </top>
      <bottom style="thin">
        <color theme="0" tint="-0.14996795556505021"/>
      </bottom>
      <diagonal/>
    </border>
    <border>
      <left style="thin">
        <color theme="0"/>
      </left>
      <right style="thin">
        <color theme="0"/>
      </right>
      <top style="thin">
        <color theme="0" tint="-0.14993743705557422"/>
      </top>
      <bottom style="thin">
        <color theme="0" tint="-0.14996795556505021"/>
      </bottom>
      <diagonal/>
    </border>
    <border>
      <left style="thin">
        <color theme="0"/>
      </left>
      <right/>
      <top style="thin">
        <color theme="0" tint="-0.14993743705557422"/>
      </top>
      <bottom style="thin">
        <color theme="0" tint="-0.14996795556505021"/>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thin">
        <color theme="0" tint="-0.14996795556505021"/>
      </right>
      <top/>
      <bottom style="thin">
        <color theme="0"/>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style="thin">
        <color theme="0" tint="-0.14996795556505021"/>
      </left>
      <right style="medium">
        <color theme="1"/>
      </right>
      <top style="thin">
        <color theme="0"/>
      </top>
      <bottom style="thin">
        <color theme="0" tint="-0.14996795556505021"/>
      </bottom>
      <diagonal/>
    </border>
    <border>
      <left style="thin">
        <color theme="0" tint="-0.14996795556505021"/>
      </left>
      <right style="medium">
        <color theme="1"/>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medium">
        <color theme="1"/>
      </bottom>
      <diagonal/>
    </border>
    <border>
      <left style="thin">
        <color theme="0" tint="-0.14996795556505021"/>
      </left>
      <right style="thin">
        <color theme="0" tint="-0.14996795556505021"/>
      </right>
      <top style="thin">
        <color theme="0" tint="-0.14996795556505021"/>
      </top>
      <bottom style="medium">
        <color theme="1"/>
      </bottom>
      <diagonal/>
    </border>
    <border>
      <left style="thin">
        <color theme="0" tint="-0.14996795556505021"/>
      </left>
      <right style="medium">
        <color theme="1"/>
      </right>
      <top style="thin">
        <color theme="0" tint="-0.14996795556505021"/>
      </top>
      <bottom style="medium">
        <color theme="1"/>
      </bottom>
      <diagonal/>
    </border>
    <border>
      <left style="thin">
        <color theme="0" tint="-0.14996795556505021"/>
      </left>
      <right style="thin">
        <color theme="0"/>
      </right>
      <top style="medium">
        <color theme="1"/>
      </top>
      <bottom style="thin">
        <color theme="0" tint="-0.14996795556505021"/>
      </bottom>
      <diagonal/>
    </border>
    <border>
      <left style="thin">
        <color theme="0"/>
      </left>
      <right style="thin">
        <color theme="0"/>
      </right>
      <top style="medium">
        <color theme="1"/>
      </top>
      <bottom style="thin">
        <color theme="0" tint="-0.14996795556505021"/>
      </bottom>
      <diagonal/>
    </border>
    <border>
      <left style="thin">
        <color theme="0"/>
      </left>
      <right style="thin">
        <color theme="0" tint="-0.14996795556505021"/>
      </right>
      <top style="medium">
        <color theme="1"/>
      </top>
      <bottom style="thin">
        <color theme="0" tint="-0.14996795556505021"/>
      </bottom>
      <diagonal/>
    </border>
    <border>
      <left style="thin">
        <color theme="0"/>
      </left>
      <right style="thin">
        <color theme="0"/>
      </right>
      <top style="thin">
        <color theme="0"/>
      </top>
      <bottom/>
      <diagonal/>
    </border>
    <border>
      <left style="medium">
        <color theme="1"/>
      </left>
      <right style="thin">
        <color theme="0"/>
      </right>
      <top/>
      <bottom/>
      <diagonal/>
    </border>
    <border>
      <left style="medium">
        <color theme="1"/>
      </left>
      <right style="thin">
        <color theme="0"/>
      </right>
      <top/>
      <bottom style="medium">
        <color theme="1"/>
      </bottom>
      <diagonal/>
    </border>
    <border>
      <left style="thin">
        <color theme="0"/>
      </left>
      <right style="thin">
        <color theme="0"/>
      </right>
      <top/>
      <bottom style="medium">
        <color theme="1"/>
      </bottom>
      <diagonal/>
    </border>
    <border>
      <left style="medium">
        <color theme="1"/>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13">
    <xf numFmtId="0" fontId="0" fillId="0" borderId="0"/>
    <xf numFmtId="0" fontId="1" fillId="2" borderId="0" applyNumberFormat="0" applyBorder="0" applyAlignment="0" applyProtection="0"/>
    <xf numFmtId="0" fontId="2" fillId="3" borderId="0" applyNumberFormat="0" applyBorder="0" applyAlignment="0" applyProtection="0"/>
    <xf numFmtId="0" fontId="5" fillId="0" borderId="0"/>
    <xf numFmtId="0" fontId="5" fillId="0" borderId="0"/>
    <xf numFmtId="0" fontId="5" fillId="0" borderId="0"/>
    <xf numFmtId="0" fontId="5" fillId="0" borderId="0"/>
    <xf numFmtId="0" fontId="10" fillId="0" borderId="0"/>
    <xf numFmtId="0" fontId="11" fillId="20" borderId="0" applyNumberFormat="0" applyBorder="0" applyAlignment="0" applyProtection="0"/>
    <xf numFmtId="0" fontId="10" fillId="0" borderId="0"/>
    <xf numFmtId="0" fontId="10" fillId="0" borderId="0"/>
    <xf numFmtId="0" fontId="5" fillId="0" borderId="0"/>
    <xf numFmtId="0" fontId="70" fillId="0" borderId="0" applyNumberFormat="0" applyFill="0" applyBorder="0" applyAlignment="0" applyProtection="0"/>
  </cellStyleXfs>
  <cellXfs count="442">
    <xf numFmtId="0" fontId="0" fillId="0" borderId="0" xfId="0"/>
    <xf numFmtId="0" fontId="3" fillId="0" borderId="0" xfId="0" applyFont="1"/>
    <xf numFmtId="0" fontId="0" fillId="0" borderId="0" xfId="0" applyFont="1"/>
    <xf numFmtId="0" fontId="0" fillId="6" borderId="0" xfId="0" applyFill="1"/>
    <xf numFmtId="0" fontId="0" fillId="9" borderId="0" xfId="0" applyFill="1"/>
    <xf numFmtId="0" fontId="5" fillId="11" borderId="1" xfId="4" applyFont="1" applyFill="1" applyBorder="1" applyAlignment="1">
      <alignment horizontal="center"/>
    </xf>
    <xf numFmtId="0" fontId="5" fillId="11" borderId="1" xfId="5" applyFont="1" applyFill="1" applyBorder="1" applyAlignment="1">
      <alignment horizontal="center" wrapText="1"/>
    </xf>
    <xf numFmtId="0" fontId="0" fillId="0" borderId="2" xfId="0" applyBorder="1" applyAlignment="1"/>
    <xf numFmtId="0" fontId="5" fillId="0" borderId="2" xfId="5" applyFont="1" applyFill="1" applyBorder="1" applyAlignment="1">
      <alignment wrapText="1"/>
    </xf>
    <xf numFmtId="0" fontId="5" fillId="0" borderId="2" xfId="5" applyFont="1" applyFill="1" applyBorder="1" applyAlignment="1">
      <alignment horizontal="right" wrapText="1"/>
    </xf>
    <xf numFmtId="0" fontId="5" fillId="0" borderId="2" xfId="3" applyFont="1" applyFill="1" applyBorder="1" applyAlignment="1"/>
    <xf numFmtId="0" fontId="5" fillId="0" borderId="2" xfId="5" applyFont="1" applyFill="1" applyBorder="1" applyAlignment="1">
      <alignment horizontal="right"/>
    </xf>
    <xf numFmtId="0" fontId="5" fillId="0" borderId="0" xfId="3" applyFont="1" applyFill="1" applyBorder="1" applyAlignment="1"/>
    <xf numFmtId="0" fontId="0" fillId="0" borderId="0" xfId="0" applyAlignment="1">
      <alignment wrapText="1"/>
    </xf>
    <xf numFmtId="0" fontId="0" fillId="0" borderId="0" xfId="0" applyAlignment="1">
      <alignment horizontal="center"/>
    </xf>
    <xf numFmtId="0" fontId="5" fillId="0" borderId="2" xfId="6" applyFont="1" applyFill="1" applyBorder="1" applyAlignment="1">
      <alignment horizontal="right"/>
    </xf>
    <xf numFmtId="0" fontId="5" fillId="10" borderId="2" xfId="6" applyFont="1" applyFill="1" applyBorder="1" applyAlignment="1"/>
    <xf numFmtId="0" fontId="0" fillId="0" borderId="0" xfId="0" applyAlignment="1">
      <alignment horizontal="left"/>
    </xf>
    <xf numFmtId="0" fontId="5" fillId="11" borderId="1" xfId="3" applyFont="1" applyFill="1" applyBorder="1" applyAlignment="1">
      <alignment horizontal="left"/>
    </xf>
    <xf numFmtId="0" fontId="5" fillId="0" borderId="0" xfId="3" applyFont="1" applyFill="1" applyBorder="1" applyAlignment="1">
      <alignment horizontal="left"/>
    </xf>
    <xf numFmtId="0" fontId="5" fillId="0" borderId="2" xfId="3" applyFont="1" applyFill="1" applyBorder="1" applyAlignment="1">
      <alignment horizontal="left"/>
    </xf>
    <xf numFmtId="0" fontId="5" fillId="0" borderId="3" xfId="3" applyFont="1" applyFill="1" applyBorder="1" applyAlignment="1">
      <alignment horizontal="left"/>
    </xf>
    <xf numFmtId="0" fontId="5" fillId="10" borderId="2" xfId="6" applyFont="1" applyFill="1" applyBorder="1" applyAlignment="1">
      <alignment horizontal="left"/>
    </xf>
    <xf numFmtId="0" fontId="2" fillId="3" borderId="0" xfId="2" applyBorder="1" applyAlignment="1">
      <alignment horizontal="center"/>
    </xf>
    <xf numFmtId="0" fontId="2" fillId="3" borderId="0" xfId="2" applyBorder="1"/>
    <xf numFmtId="0" fontId="0" fillId="0" borderId="0" xfId="0" applyFont="1" applyBorder="1"/>
    <xf numFmtId="0" fontId="7" fillId="0" borderId="0" xfId="6" applyFont="1" applyFill="1" applyBorder="1" applyAlignment="1"/>
    <xf numFmtId="0" fontId="7" fillId="0" borderId="0" xfId="6" applyFont="1" applyFill="1" applyBorder="1" applyAlignment="1">
      <alignment horizontal="left"/>
    </xf>
    <xf numFmtId="0" fontId="0" fillId="0" borderId="0" xfId="0" applyFont="1" applyFill="1" applyBorder="1"/>
    <xf numFmtId="0" fontId="7" fillId="16" borderId="0" xfId="6" applyFont="1" applyFill="1" applyBorder="1" applyAlignment="1">
      <alignment horizontal="left"/>
    </xf>
    <xf numFmtId="0" fontId="7" fillId="4" borderId="0" xfId="6" applyFont="1" applyFill="1" applyBorder="1" applyAlignment="1">
      <alignment horizontal="left"/>
    </xf>
    <xf numFmtId="0" fontId="7" fillId="15" borderId="0" xfId="6" applyFont="1" applyFill="1" applyBorder="1" applyAlignment="1"/>
    <xf numFmtId="0" fontId="6" fillId="18" borderId="0" xfId="1" applyFont="1" applyFill="1" applyBorder="1"/>
    <xf numFmtId="1" fontId="8" fillId="3" borderId="9" xfId="2" applyNumberFormat="1" applyFont="1" applyBorder="1" applyAlignment="1">
      <alignment horizontal="center"/>
    </xf>
    <xf numFmtId="0" fontId="6" fillId="3" borderId="0" xfId="2" applyFont="1" applyBorder="1" applyAlignment="1">
      <alignment horizontal="left"/>
    </xf>
    <xf numFmtId="0" fontId="10" fillId="0" borderId="2" xfId="9" applyFont="1" applyFill="1" applyBorder="1" applyAlignment="1"/>
    <xf numFmtId="0" fontId="10" fillId="0" borderId="2" xfId="9" applyFont="1" applyFill="1" applyBorder="1" applyAlignment="1">
      <alignment horizontal="right"/>
    </xf>
    <xf numFmtId="0" fontId="0" fillId="0" borderId="0" xfId="0" applyAlignment="1">
      <alignment horizontal="left" wrapText="1"/>
    </xf>
    <xf numFmtId="0" fontId="0" fillId="0" borderId="0" xfId="0" applyAlignment="1">
      <alignment vertical="center"/>
    </xf>
    <xf numFmtId="0" fontId="0" fillId="21" borderId="0" xfId="0" applyFill="1"/>
    <xf numFmtId="0" fontId="5" fillId="22" borderId="2" xfId="5" applyFont="1" applyFill="1" applyBorder="1" applyAlignment="1"/>
    <xf numFmtId="0" fontId="5" fillId="19" borderId="2" xfId="5" applyFont="1" applyFill="1" applyBorder="1" applyAlignment="1">
      <alignment wrapText="1"/>
    </xf>
    <xf numFmtId="0" fontId="12" fillId="24" borderId="0" xfId="8" applyFont="1" applyFill="1" applyBorder="1" applyAlignment="1">
      <alignment horizontal="center"/>
    </xf>
    <xf numFmtId="0" fontId="12" fillId="24" borderId="0" xfId="8" applyFont="1" applyFill="1" applyBorder="1"/>
    <xf numFmtId="0" fontId="10" fillId="11" borderId="1" xfId="10" applyFont="1" applyFill="1" applyBorder="1" applyAlignment="1">
      <alignment horizontal="center"/>
    </xf>
    <xf numFmtId="0" fontId="10" fillId="0" borderId="2" xfId="10" applyFont="1" applyFill="1" applyBorder="1" applyAlignment="1"/>
    <xf numFmtId="0" fontId="10" fillId="0" borderId="2" xfId="10" applyFont="1" applyFill="1" applyBorder="1" applyAlignment="1">
      <alignment horizontal="right"/>
    </xf>
    <xf numFmtId="0" fontId="10" fillId="8" borderId="2" xfId="10" applyFont="1" applyFill="1" applyBorder="1" applyAlignment="1"/>
    <xf numFmtId="0" fontId="5" fillId="25" borderId="2" xfId="5" applyFont="1" applyFill="1" applyBorder="1" applyAlignment="1">
      <alignment wrapText="1"/>
    </xf>
    <xf numFmtId="0" fontId="0" fillId="5" borderId="0" xfId="0" applyFill="1"/>
    <xf numFmtId="0" fontId="0" fillId="23" borderId="0" xfId="0" applyFont="1" applyFill="1" applyBorder="1"/>
    <xf numFmtId="0" fontId="6" fillId="0" borderId="0" xfId="2" applyFont="1" applyFill="1" applyBorder="1" applyAlignment="1">
      <alignment horizontal="left"/>
    </xf>
    <xf numFmtId="0" fontId="7" fillId="10" borderId="0" xfId="6" applyFont="1" applyFill="1" applyBorder="1" applyAlignment="1"/>
    <xf numFmtId="0" fontId="7" fillId="10" borderId="0" xfId="6" applyFont="1" applyFill="1" applyBorder="1" applyAlignment="1">
      <alignment horizontal="left"/>
    </xf>
    <xf numFmtId="0" fontId="6" fillId="0" borderId="0" xfId="0" applyFont="1" applyBorder="1"/>
    <xf numFmtId="0" fontId="6" fillId="0" borderId="0" xfId="0" applyFont="1" applyFill="1" applyBorder="1"/>
    <xf numFmtId="0" fontId="6" fillId="15" borderId="0" xfId="0" applyFont="1" applyFill="1" applyBorder="1"/>
    <xf numFmtId="0" fontId="6" fillId="5" borderId="0" xfId="0" applyFont="1" applyFill="1" applyBorder="1"/>
    <xf numFmtId="0" fontId="6" fillId="10" borderId="0" xfId="0" applyFont="1" applyFill="1" applyBorder="1"/>
    <xf numFmtId="0" fontId="6" fillId="0" borderId="0" xfId="0" applyFont="1"/>
    <xf numFmtId="0" fontId="6" fillId="19" borderId="0" xfId="0" applyFont="1" applyFill="1" applyBorder="1"/>
    <xf numFmtId="0" fontId="6" fillId="19" borderId="0" xfId="0" applyFont="1" applyFill="1" applyBorder="1" applyAlignment="1">
      <alignment horizontal="left"/>
    </xf>
    <xf numFmtId="0" fontId="6" fillId="16" borderId="0" xfId="0" applyFont="1" applyFill="1" applyBorder="1"/>
    <xf numFmtId="0" fontId="6" fillId="26" borderId="0" xfId="0" applyFont="1" applyFill="1" applyBorder="1"/>
    <xf numFmtId="0" fontId="6" fillId="0" borderId="0" xfId="0" applyFont="1" applyFill="1" applyBorder="1" applyAlignment="1">
      <alignment vertical="center"/>
    </xf>
    <xf numFmtId="0" fontId="13" fillId="0" borderId="0" xfId="9" applyFont="1" applyFill="1" applyBorder="1" applyAlignment="1"/>
    <xf numFmtId="0" fontId="13" fillId="0" borderId="0" xfId="9" applyFont="1" applyFill="1" applyBorder="1" applyAlignment="1">
      <alignment horizontal="right"/>
    </xf>
    <xf numFmtId="0" fontId="6" fillId="4" borderId="0" xfId="0" applyFont="1" applyFill="1" applyBorder="1"/>
    <xf numFmtId="0" fontId="6" fillId="21" borderId="0" xfId="0" applyFont="1" applyFill="1" applyBorder="1"/>
    <xf numFmtId="0" fontId="13" fillId="0" borderId="0" xfId="10" applyFont="1" applyFill="1" applyBorder="1" applyAlignment="1"/>
    <xf numFmtId="0" fontId="13" fillId="0" borderId="0" xfId="7" applyFont="1" applyFill="1" applyBorder="1" applyAlignment="1"/>
    <xf numFmtId="0" fontId="13" fillId="0" borderId="0" xfId="7" applyFont="1" applyFill="1" applyBorder="1" applyAlignment="1">
      <alignment horizontal="right"/>
    </xf>
    <xf numFmtId="0" fontId="13" fillId="0" borderId="0" xfId="10" applyFont="1" applyFill="1" applyBorder="1" applyAlignment="1">
      <alignment horizontal="right"/>
    </xf>
    <xf numFmtId="0" fontId="6" fillId="0" borderId="0" xfId="0" applyFont="1" applyAlignment="1">
      <alignment vertical="center"/>
    </xf>
    <xf numFmtId="0" fontId="6" fillId="0" borderId="0" xfId="0" applyNumberFormat="1" applyFont="1" applyBorder="1"/>
    <xf numFmtId="0" fontId="5" fillId="28" borderId="2" xfId="5" applyFont="1" applyFill="1" applyBorder="1" applyAlignment="1">
      <alignment wrapText="1"/>
    </xf>
    <xf numFmtId="3" fontId="5" fillId="0" borderId="2" xfId="5" applyNumberFormat="1" applyFont="1" applyFill="1" applyBorder="1" applyAlignment="1">
      <alignment horizontal="right" wrapText="1"/>
    </xf>
    <xf numFmtId="3" fontId="5" fillId="0" borderId="2" xfId="5" applyNumberFormat="1" applyFont="1" applyFill="1" applyBorder="1" applyAlignment="1">
      <alignment horizontal="right"/>
    </xf>
    <xf numFmtId="3" fontId="10" fillId="0" borderId="2" xfId="9" applyNumberFormat="1" applyFont="1" applyFill="1" applyBorder="1" applyAlignment="1">
      <alignment horizontal="right"/>
    </xf>
    <xf numFmtId="3" fontId="5" fillId="0" borderId="2" xfId="6" applyNumberFormat="1" applyFont="1" applyFill="1" applyBorder="1" applyAlignment="1">
      <alignment horizontal="right"/>
    </xf>
    <xf numFmtId="3" fontId="10" fillId="0" borderId="2" xfId="10" applyNumberFormat="1" applyFont="1" applyFill="1" applyBorder="1" applyAlignment="1">
      <alignment horizontal="right"/>
    </xf>
    <xf numFmtId="0" fontId="15" fillId="17" borderId="0" xfId="0" applyFont="1" applyFill="1" applyBorder="1" applyAlignment="1">
      <alignment horizontal="center"/>
    </xf>
    <xf numFmtId="0" fontId="0" fillId="27" borderId="6" xfId="0" applyFill="1" applyBorder="1" applyAlignment="1">
      <alignment horizontal="center"/>
    </xf>
    <xf numFmtId="0" fontId="0" fillId="27" borderId="6" xfId="0" applyFill="1" applyBorder="1"/>
    <xf numFmtId="0" fontId="0" fillId="19" borderId="0" xfId="0" applyFont="1" applyFill="1" applyBorder="1" applyAlignment="1">
      <alignment horizontal="right"/>
    </xf>
    <xf numFmtId="0" fontId="0" fillId="26" borderId="0" xfId="0" applyFont="1" applyFill="1" applyBorder="1" applyAlignment="1">
      <alignment horizontal="right"/>
    </xf>
    <xf numFmtId="0" fontId="5" fillId="0" borderId="0" xfId="11" applyFont="1" applyFill="1" applyBorder="1" applyAlignment="1">
      <alignment horizontal="right"/>
    </xf>
    <xf numFmtId="0" fontId="5" fillId="0" borderId="0" xfId="11" applyFont="1" applyFill="1" applyBorder="1" applyAlignment="1"/>
    <xf numFmtId="0" fontId="5" fillId="0" borderId="0" xfId="11" applyFont="1" applyFill="1" applyBorder="1" applyAlignment="1">
      <alignment horizontal="center"/>
    </xf>
    <xf numFmtId="0" fontId="5" fillId="0" borderId="0" xfId="11" applyFill="1" applyBorder="1" applyAlignment="1"/>
    <xf numFmtId="0" fontId="0" fillId="0" borderId="0" xfId="0" applyFill="1" applyBorder="1" applyAlignment="1">
      <alignment vertical="center"/>
    </xf>
    <xf numFmtId="0" fontId="0" fillId="21" borderId="0" xfId="0" applyFont="1" applyFill="1" applyBorder="1" applyAlignment="1">
      <alignment horizontal="right"/>
    </xf>
    <xf numFmtId="0" fontId="0" fillId="4" borderId="0" xfId="0" applyFont="1" applyFill="1" applyBorder="1"/>
    <xf numFmtId="0" fontId="0" fillId="4" borderId="0" xfId="0" applyFont="1" applyFill="1" applyBorder="1" applyAlignment="1">
      <alignment horizontal="right"/>
    </xf>
    <xf numFmtId="0" fontId="10" fillId="0" borderId="2" xfId="7" applyFont="1" applyFill="1" applyBorder="1" applyAlignment="1">
      <alignment wrapText="1"/>
    </xf>
    <xf numFmtId="0" fontId="10" fillId="0" borderId="2" xfId="7" applyFont="1" applyFill="1" applyBorder="1" applyAlignment="1">
      <alignment horizontal="right" wrapText="1"/>
    </xf>
    <xf numFmtId="0" fontId="0" fillId="15" borderId="0" xfId="0" applyFont="1" applyFill="1" applyBorder="1" applyAlignment="1">
      <alignment horizontal="right"/>
    </xf>
    <xf numFmtId="0" fontId="0" fillId="30" borderId="0" xfId="0" applyFill="1"/>
    <xf numFmtId="0" fontId="0" fillId="30" borderId="0" xfId="0" applyFill="1" applyAlignment="1">
      <alignment horizontal="center"/>
    </xf>
    <xf numFmtId="0" fontId="0" fillId="30" borderId="0" xfId="0" applyFill="1" applyAlignment="1">
      <alignment wrapText="1"/>
    </xf>
    <xf numFmtId="0" fontId="0" fillId="25" borderId="8" xfId="0" applyFill="1" applyBorder="1"/>
    <xf numFmtId="0" fontId="0" fillId="25" borderId="0" xfId="0" applyFill="1" applyBorder="1" applyAlignment="1">
      <alignment horizontal="center"/>
    </xf>
    <xf numFmtId="0" fontId="0" fillId="25" borderId="0" xfId="0" applyFill="1" applyBorder="1"/>
    <xf numFmtId="0" fontId="0" fillId="0" borderId="0" xfId="0" applyFill="1" applyBorder="1"/>
    <xf numFmtId="0" fontId="0" fillId="0" borderId="0" xfId="0" applyFill="1" applyBorder="1" applyAlignment="1">
      <alignment wrapText="1"/>
    </xf>
    <xf numFmtId="0" fontId="15" fillId="0" borderId="0" xfId="0" applyFont="1"/>
    <xf numFmtId="0" fontId="15" fillId="0" borderId="0" xfId="0" applyFont="1" applyFill="1" applyBorder="1"/>
    <xf numFmtId="0" fontId="15" fillId="18" borderId="0" xfId="0" applyFont="1" applyFill="1"/>
    <xf numFmtId="0" fontId="15" fillId="0" borderId="0" xfId="0" quotePrefix="1" applyFont="1" applyAlignment="1">
      <alignment horizontal="right"/>
    </xf>
    <xf numFmtId="1" fontId="15" fillId="0" borderId="0" xfId="0" applyNumberFormat="1" applyFont="1"/>
    <xf numFmtId="0" fontId="15" fillId="0" borderId="0" xfId="0" applyFont="1" applyFill="1" applyBorder="1" applyAlignment="1">
      <alignment wrapText="1"/>
    </xf>
    <xf numFmtId="0" fontId="15" fillId="0" borderId="0" xfId="0" applyFont="1" applyAlignment="1">
      <alignment wrapText="1"/>
    </xf>
    <xf numFmtId="0" fontId="15" fillId="26" borderId="0" xfId="0" applyFont="1" applyFill="1"/>
    <xf numFmtId="0" fontId="15" fillId="18" borderId="0" xfId="0" applyFont="1" applyFill="1" applyBorder="1" applyAlignment="1"/>
    <xf numFmtId="0" fontId="15" fillId="0" borderId="0" xfId="0" applyFont="1" applyFill="1" applyBorder="1" applyAlignment="1"/>
    <xf numFmtId="0" fontId="15" fillId="10" borderId="0" xfId="0" applyFont="1" applyFill="1" applyBorder="1" applyAlignment="1">
      <alignment wrapText="1"/>
    </xf>
    <xf numFmtId="2" fontId="15" fillId="0" borderId="0" xfId="0" applyNumberFormat="1" applyFont="1" applyFill="1" applyBorder="1"/>
    <xf numFmtId="0" fontId="15" fillId="6" borderId="0" xfId="0" applyFont="1" applyFill="1" applyBorder="1"/>
    <xf numFmtId="1" fontId="15" fillId="27" borderId="0" xfId="0" applyNumberFormat="1" applyFont="1" applyFill="1"/>
    <xf numFmtId="1" fontId="15" fillId="5" borderId="0" xfId="0" applyNumberFormat="1" applyFont="1" applyFill="1"/>
    <xf numFmtId="0" fontId="15" fillId="24" borderId="0" xfId="0" applyFont="1" applyFill="1" applyBorder="1" applyAlignment="1">
      <alignment wrapText="1"/>
    </xf>
    <xf numFmtId="0" fontId="15" fillId="8" borderId="0" xfId="0" applyFont="1" applyFill="1" applyBorder="1" applyAlignment="1">
      <alignment wrapText="1"/>
    </xf>
    <xf numFmtId="0" fontId="1" fillId="2" borderId="0" xfId="1" applyBorder="1"/>
    <xf numFmtId="0" fontId="1" fillId="2" borderId="0" xfId="1" applyBorder="1" applyAlignment="1">
      <alignment horizontal="center"/>
    </xf>
    <xf numFmtId="0" fontId="6" fillId="9" borderId="0" xfId="8" applyFont="1" applyFill="1" applyBorder="1" applyAlignment="1">
      <alignment horizontal="center"/>
    </xf>
    <xf numFmtId="0" fontId="0" fillId="21" borderId="6" xfId="0" applyFill="1" applyBorder="1" applyAlignment="1">
      <alignment horizontal="center"/>
    </xf>
    <xf numFmtId="0" fontId="6" fillId="12" borderId="11" xfId="8" applyFont="1" applyFill="1" applyBorder="1" applyAlignment="1">
      <alignment horizontal="center"/>
    </xf>
    <xf numFmtId="167" fontId="9" fillId="12" borderId="11" xfId="8" applyNumberFormat="1" applyFont="1" applyFill="1" applyBorder="1" applyAlignment="1">
      <alignment horizontal="center"/>
    </xf>
    <xf numFmtId="3" fontId="9" fillId="9" borderId="0" xfId="8" applyNumberFormat="1" applyFont="1" applyFill="1" applyBorder="1" applyAlignment="1">
      <alignment horizontal="center"/>
    </xf>
    <xf numFmtId="1" fontId="21" fillId="3" borderId="9" xfId="2" applyNumberFormat="1" applyFont="1" applyBorder="1" applyAlignment="1">
      <alignment horizontal="center"/>
    </xf>
    <xf numFmtId="1" fontId="21" fillId="3" borderId="12" xfId="2" applyNumberFormat="1" applyFont="1" applyBorder="1" applyAlignment="1">
      <alignment horizontal="center"/>
    </xf>
    <xf numFmtId="0" fontId="0" fillId="32" borderId="0" xfId="0" applyFill="1"/>
    <xf numFmtId="0" fontId="0" fillId="32" borderId="0" xfId="0" applyFill="1" applyAlignment="1">
      <alignment horizontal="center"/>
    </xf>
    <xf numFmtId="0" fontId="0" fillId="32" borderId="0" xfId="0" applyFill="1" applyBorder="1"/>
    <xf numFmtId="0" fontId="4" fillId="31" borderId="4" xfId="1" applyFont="1" applyFill="1" applyBorder="1" applyAlignment="1">
      <alignment horizontal="center" wrapText="1"/>
    </xf>
    <xf numFmtId="1" fontId="9" fillId="10" borderId="0" xfId="1" applyNumberFormat="1" applyFont="1" applyFill="1" applyBorder="1" applyAlignment="1">
      <alignment horizontal="center"/>
    </xf>
    <xf numFmtId="1" fontId="18" fillId="10" borderId="0" xfId="0" applyNumberFormat="1" applyFont="1" applyFill="1" applyBorder="1" applyAlignment="1">
      <alignment horizontal="center"/>
    </xf>
    <xf numFmtId="1" fontId="18" fillId="10" borderId="11" xfId="0" applyNumberFormat="1" applyFont="1" applyFill="1" applyBorder="1" applyAlignment="1">
      <alignment horizontal="center"/>
    </xf>
    <xf numFmtId="0" fontId="9" fillId="9" borderId="0" xfId="8" applyFont="1" applyFill="1" applyBorder="1" applyAlignment="1">
      <alignment horizontal="right"/>
    </xf>
    <xf numFmtId="0" fontId="9" fillId="12" borderId="11" xfId="8" applyFont="1" applyFill="1" applyBorder="1" applyAlignment="1">
      <alignment horizontal="right"/>
    </xf>
    <xf numFmtId="0" fontId="27" fillId="0" borderId="0" xfId="0" applyFont="1"/>
    <xf numFmtId="0" fontId="0" fillId="35" borderId="0" xfId="0" applyFill="1"/>
    <xf numFmtId="0" fontId="0" fillId="35" borderId="0" xfId="0" applyFill="1" applyAlignment="1">
      <alignment horizontal="center"/>
    </xf>
    <xf numFmtId="0" fontId="0" fillId="35" borderId="0" xfId="0" applyFill="1" applyBorder="1"/>
    <xf numFmtId="0" fontId="0" fillId="0" borderId="0" xfId="0" applyAlignment="1"/>
    <xf numFmtId="0" fontId="15" fillId="0" borderId="0" xfId="0" applyFont="1" applyAlignment="1"/>
    <xf numFmtId="0" fontId="15" fillId="8" borderId="0" xfId="0" applyFont="1" applyFill="1" applyBorder="1"/>
    <xf numFmtId="0" fontId="27" fillId="0" borderId="0" xfId="0" applyFont="1" applyAlignment="1"/>
    <xf numFmtId="0" fontId="15" fillId="8" borderId="0" xfId="0" applyFont="1" applyFill="1" applyBorder="1" applyAlignment="1"/>
    <xf numFmtId="166" fontId="15" fillId="0" borderId="0" xfId="0" applyNumberFormat="1" applyFont="1" applyAlignment="1"/>
    <xf numFmtId="166" fontId="15" fillId="0" borderId="0" xfId="0" applyNumberFormat="1" applyFont="1" applyFill="1" applyBorder="1" applyAlignment="1"/>
    <xf numFmtId="167" fontId="15" fillId="0" borderId="0" xfId="0" applyNumberFormat="1" applyFont="1" applyAlignment="1"/>
    <xf numFmtId="0" fontId="15" fillId="8" borderId="0" xfId="0" applyFont="1" applyFill="1" applyAlignment="1"/>
    <xf numFmtId="0" fontId="15" fillId="27" borderId="0" xfId="0" applyFont="1" applyFill="1"/>
    <xf numFmtId="0" fontId="15" fillId="27" borderId="0" xfId="0" applyFont="1" applyFill="1" applyBorder="1"/>
    <xf numFmtId="0" fontId="15" fillId="10" borderId="0" xfId="0" applyFont="1" applyFill="1" applyBorder="1"/>
    <xf numFmtId="0" fontId="15" fillId="10" borderId="0" xfId="0" applyFont="1" applyFill="1"/>
    <xf numFmtId="0" fontId="15" fillId="6" borderId="0" xfId="0" applyFont="1" applyFill="1"/>
    <xf numFmtId="0" fontId="15" fillId="26" borderId="0" xfId="0" applyFont="1" applyFill="1" applyBorder="1"/>
    <xf numFmtId="0" fontId="15" fillId="24" borderId="0" xfId="0" applyFont="1" applyFill="1" applyBorder="1" applyAlignment="1"/>
    <xf numFmtId="0" fontId="15" fillId="24" borderId="0" xfId="0" applyFont="1" applyFill="1" applyAlignment="1"/>
    <xf numFmtId="0" fontId="15" fillId="36" borderId="0" xfId="0" applyFont="1" applyFill="1" applyAlignment="1"/>
    <xf numFmtId="0" fontId="15" fillId="35" borderId="0" xfId="0" applyFont="1" applyFill="1" applyAlignment="1"/>
    <xf numFmtId="0" fontId="15" fillId="29" borderId="0" xfId="0" applyFont="1" applyFill="1" applyAlignment="1"/>
    <xf numFmtId="0" fontId="15" fillId="15" borderId="0" xfId="0" applyFont="1" applyFill="1" applyAlignment="1"/>
    <xf numFmtId="1" fontId="15" fillId="8" borderId="0" xfId="0" applyNumberFormat="1" applyFont="1" applyFill="1"/>
    <xf numFmtId="166" fontId="15" fillId="8" borderId="0" xfId="0" applyNumberFormat="1" applyFont="1" applyFill="1" applyBorder="1" applyAlignment="1"/>
    <xf numFmtId="167" fontId="15" fillId="8" borderId="0" xfId="0" applyNumberFormat="1" applyFont="1" applyFill="1" applyAlignment="1"/>
    <xf numFmtId="166" fontId="15" fillId="8" borderId="0" xfId="0" applyNumberFormat="1" applyFont="1" applyFill="1" applyAlignment="1"/>
    <xf numFmtId="0" fontId="4" fillId="31" borderId="15" xfId="1" applyFont="1" applyFill="1" applyBorder="1" applyAlignment="1">
      <alignment horizontal="center" vertical="center" wrapText="1"/>
    </xf>
    <xf numFmtId="0" fontId="30" fillId="0" borderId="0" xfId="0" applyFont="1" applyBorder="1"/>
    <xf numFmtId="0" fontId="30" fillId="0" borderId="0" xfId="0" applyFont="1" applyFill="1" applyBorder="1"/>
    <xf numFmtId="0" fontId="0" fillId="0" borderId="0" xfId="0" quotePrefix="1" applyFont="1" applyBorder="1"/>
    <xf numFmtId="1" fontId="15" fillId="17" borderId="0" xfId="0" applyNumberFormat="1" applyFont="1" applyFill="1" applyBorder="1" applyAlignment="1">
      <alignment horizontal="center"/>
    </xf>
    <xf numFmtId="0" fontId="4" fillId="31" borderId="19" xfId="1" applyFont="1" applyFill="1" applyBorder="1" applyAlignment="1">
      <alignment horizontal="center" vertical="center" wrapText="1"/>
    </xf>
    <xf numFmtId="1" fontId="4" fillId="6" borderId="18" xfId="1" applyNumberFormat="1" applyFont="1" applyFill="1" applyBorder="1" applyAlignment="1">
      <alignment horizontal="center"/>
    </xf>
    <xf numFmtId="1" fontId="17" fillId="6" borderId="18" xfId="1" applyNumberFormat="1" applyFont="1" applyFill="1" applyBorder="1" applyAlignment="1">
      <alignment horizontal="center"/>
    </xf>
    <xf numFmtId="2" fontId="32" fillId="3" borderId="18" xfId="2" applyNumberFormat="1" applyFont="1" applyBorder="1" applyAlignment="1">
      <alignment horizontal="center"/>
    </xf>
    <xf numFmtId="2" fontId="33" fillId="24" borderId="18" xfId="8" applyNumberFormat="1" applyFont="1" applyFill="1" applyBorder="1" applyAlignment="1">
      <alignment horizontal="center"/>
    </xf>
    <xf numFmtId="0" fontId="16" fillId="21" borderId="19" xfId="0" applyFont="1" applyFill="1" applyBorder="1" applyAlignment="1">
      <alignment horizontal="center"/>
    </xf>
    <xf numFmtId="3" fontId="16" fillId="9" borderId="18" xfId="8" applyNumberFormat="1" applyFont="1" applyFill="1" applyBorder="1" applyAlignment="1">
      <alignment horizontal="center"/>
    </xf>
    <xf numFmtId="167" fontId="16" fillId="12" borderId="20" xfId="8" applyNumberFormat="1" applyFont="1" applyFill="1" applyBorder="1" applyAlignment="1">
      <alignment horizontal="center"/>
    </xf>
    <xf numFmtId="1" fontId="9" fillId="10" borderId="0" xfId="0" applyNumberFormat="1" applyFont="1" applyFill="1" applyBorder="1" applyAlignment="1">
      <alignment horizontal="center"/>
    </xf>
    <xf numFmtId="0" fontId="8" fillId="3" borderId="9" xfId="2" applyFont="1" applyBorder="1" applyAlignment="1">
      <alignment horizontal="center"/>
    </xf>
    <xf numFmtId="0" fontId="9" fillId="10" borderId="0" xfId="0" applyFont="1" applyFill="1" applyBorder="1" applyAlignment="1">
      <alignment horizontal="center"/>
    </xf>
    <xf numFmtId="1" fontId="0" fillId="6" borderId="6" xfId="0" applyNumberFormat="1" applyFill="1" applyBorder="1" applyAlignment="1">
      <alignment horizontal="center"/>
    </xf>
    <xf numFmtId="164" fontId="8" fillId="3" borderId="9" xfId="2" applyNumberFormat="1" applyFont="1" applyBorder="1" applyAlignment="1">
      <alignment horizontal="center"/>
    </xf>
    <xf numFmtId="0" fontId="8" fillId="3" borderId="9" xfId="2" applyNumberFormat="1" applyFont="1" applyBorder="1" applyAlignment="1">
      <alignment horizontal="center"/>
    </xf>
    <xf numFmtId="3" fontId="34" fillId="9" borderId="0" xfId="8" applyNumberFormat="1" applyFont="1" applyFill="1" applyBorder="1" applyAlignment="1">
      <alignment horizontal="center"/>
    </xf>
    <xf numFmtId="167" fontId="34" fillId="12" borderId="11" xfId="8" applyNumberFormat="1" applyFont="1" applyFill="1" applyBorder="1" applyAlignment="1">
      <alignment horizontal="center"/>
    </xf>
    <xf numFmtId="2" fontId="8" fillId="24" borderId="9" xfId="8" applyNumberFormat="1" applyFont="1" applyFill="1" applyBorder="1" applyAlignment="1">
      <alignment horizontal="center"/>
    </xf>
    <xf numFmtId="2" fontId="8" fillId="2" borderId="9" xfId="1" applyNumberFormat="1" applyFont="1" applyBorder="1" applyAlignment="1">
      <alignment horizontal="center"/>
    </xf>
    <xf numFmtId="3" fontId="8" fillId="9" borderId="9" xfId="8" applyNumberFormat="1" applyFont="1" applyFill="1" applyBorder="1" applyAlignment="1">
      <alignment horizontal="center"/>
    </xf>
    <xf numFmtId="167" fontId="8" fillId="12" borderId="12" xfId="8" applyNumberFormat="1" applyFont="1" applyFill="1" applyBorder="1" applyAlignment="1">
      <alignment horizontal="center"/>
    </xf>
    <xf numFmtId="1" fontId="34" fillId="13" borderId="0" xfId="0" applyNumberFormat="1" applyFont="1" applyFill="1" applyBorder="1" applyAlignment="1">
      <alignment horizontal="center"/>
    </xf>
    <xf numFmtId="1" fontId="34" fillId="13" borderId="0" xfId="1" applyNumberFormat="1" applyFont="1" applyFill="1" applyBorder="1" applyAlignment="1">
      <alignment horizontal="center"/>
    </xf>
    <xf numFmtId="0" fontId="34" fillId="13" borderId="0" xfId="0" applyFont="1" applyFill="1" applyBorder="1" applyAlignment="1">
      <alignment horizontal="center"/>
    </xf>
    <xf numFmtId="1" fontId="35" fillId="13" borderId="0" xfId="0" applyNumberFormat="1" applyFont="1" applyFill="1" applyBorder="1" applyAlignment="1">
      <alignment horizontal="center"/>
    </xf>
    <xf numFmtId="1" fontId="35" fillId="13" borderId="11" xfId="0" applyNumberFormat="1" applyFont="1" applyFill="1" applyBorder="1" applyAlignment="1">
      <alignment horizontal="center"/>
    </xf>
    <xf numFmtId="2" fontId="34" fillId="24" borderId="0" xfId="8" applyNumberFormat="1" applyFont="1" applyFill="1" applyBorder="1" applyAlignment="1">
      <alignment horizontal="center"/>
    </xf>
    <xf numFmtId="2" fontId="34" fillId="2" borderId="0" xfId="1" applyNumberFormat="1" applyFont="1" applyBorder="1" applyAlignment="1">
      <alignment horizontal="center"/>
    </xf>
    <xf numFmtId="0" fontId="36" fillId="3" borderId="22" xfId="2" applyFont="1" applyBorder="1" applyAlignment="1">
      <alignment horizontal="center"/>
    </xf>
    <xf numFmtId="0" fontId="16" fillId="10" borderId="13" xfId="0" applyFont="1" applyFill="1" applyBorder="1" applyAlignment="1">
      <alignment horizontal="center"/>
    </xf>
    <xf numFmtId="0" fontId="37" fillId="13" borderId="21" xfId="0" applyFont="1" applyFill="1" applyBorder="1" applyAlignment="1">
      <alignment horizontal="center"/>
    </xf>
    <xf numFmtId="0" fontId="0" fillId="22" borderId="5" xfId="0" applyFill="1" applyBorder="1" applyAlignment="1">
      <alignment wrapText="1"/>
    </xf>
    <xf numFmtId="0" fontId="18" fillId="22" borderId="6" xfId="0" applyFont="1" applyFill="1" applyBorder="1" applyAlignment="1">
      <alignment horizontal="center" wrapText="1"/>
    </xf>
    <xf numFmtId="0" fontId="15" fillId="22" borderId="0" xfId="0" applyFont="1" applyFill="1" applyBorder="1" applyAlignment="1">
      <alignment horizontal="center" wrapText="1"/>
    </xf>
    <xf numFmtId="49" fontId="15" fillId="22" borderId="0" xfId="0" applyNumberFormat="1" applyFont="1" applyFill="1" applyBorder="1" applyAlignment="1">
      <alignment horizontal="center"/>
    </xf>
    <xf numFmtId="0" fontId="15" fillId="22" borderId="0" xfId="0" applyFont="1" applyFill="1" applyBorder="1" applyAlignment="1">
      <alignment horizontal="center"/>
    </xf>
    <xf numFmtId="0" fontId="0" fillId="22" borderId="0" xfId="0" applyFill="1" applyBorder="1" applyAlignment="1">
      <alignment horizontal="center"/>
    </xf>
    <xf numFmtId="0" fontId="38" fillId="22" borderId="0" xfId="0" applyFont="1" applyFill="1" applyBorder="1" applyAlignment="1">
      <alignment horizontal="center" wrapText="1"/>
    </xf>
    <xf numFmtId="1" fontId="3" fillId="6" borderId="16" xfId="0" applyNumberFormat="1" applyFont="1" applyFill="1" applyBorder="1" applyAlignment="1">
      <alignment horizontal="left" indent="1"/>
    </xf>
    <xf numFmtId="0" fontId="36" fillId="3" borderId="7" xfId="2" applyFont="1" applyBorder="1" applyAlignment="1">
      <alignment horizontal="center" wrapText="1"/>
    </xf>
    <xf numFmtId="0" fontId="25" fillId="6" borderId="14" xfId="0" applyFont="1" applyFill="1" applyBorder="1" applyAlignment="1">
      <alignment horizontal="left" indent="1"/>
    </xf>
    <xf numFmtId="0" fontId="25" fillId="6" borderId="0" xfId="0" applyFont="1" applyFill="1" applyBorder="1" applyAlignment="1">
      <alignment horizontal="center"/>
    </xf>
    <xf numFmtId="1" fontId="25" fillId="6" borderId="0" xfId="0" applyNumberFormat="1" applyFont="1" applyFill="1" applyBorder="1" applyAlignment="1">
      <alignment horizontal="center"/>
    </xf>
    <xf numFmtId="1" fontId="15" fillId="17" borderId="13" xfId="1" applyNumberFormat="1" applyFont="1" applyFill="1" applyBorder="1" applyAlignment="1">
      <alignment horizontal="center"/>
    </xf>
    <xf numFmtId="0" fontId="29" fillId="0" borderId="0" xfId="0" applyFont="1"/>
    <xf numFmtId="0" fontId="15" fillId="37" borderId="0" xfId="0" applyFont="1" applyFill="1" applyBorder="1" applyAlignment="1"/>
    <xf numFmtId="0" fontId="26" fillId="6" borderId="18" xfId="0" applyFont="1" applyFill="1" applyBorder="1" applyAlignment="1">
      <alignment horizontal="center"/>
    </xf>
    <xf numFmtId="1" fontId="45" fillId="6" borderId="18" xfId="0" applyNumberFormat="1" applyFont="1" applyFill="1" applyBorder="1" applyAlignment="1">
      <alignment horizontal="center"/>
    </xf>
    <xf numFmtId="1" fontId="45" fillId="6" borderId="20" xfId="0" applyNumberFormat="1" applyFont="1" applyFill="1" applyBorder="1" applyAlignment="1">
      <alignment horizontal="center"/>
    </xf>
    <xf numFmtId="0" fontId="48" fillId="25" borderId="9" xfId="0" applyFont="1" applyFill="1" applyBorder="1" applyAlignment="1">
      <alignment horizontal="center"/>
    </xf>
    <xf numFmtId="0" fontId="49" fillId="22" borderId="0" xfId="0" applyFont="1" applyFill="1" applyBorder="1" applyAlignment="1">
      <alignment horizontal="left"/>
    </xf>
    <xf numFmtId="0" fontId="20" fillId="22" borderId="0" xfId="0" applyFont="1" applyFill="1" applyBorder="1" applyAlignment="1">
      <alignment horizontal="center"/>
    </xf>
    <xf numFmtId="0" fontId="50" fillId="22" borderId="8" xfId="0" applyFont="1" applyFill="1" applyBorder="1" applyAlignment="1">
      <alignment horizontal="left" vertical="center"/>
    </xf>
    <xf numFmtId="0" fontId="47" fillId="22" borderId="8" xfId="0" applyFont="1" applyFill="1" applyBorder="1" applyAlignment="1">
      <alignment horizontal="left" vertical="center"/>
    </xf>
    <xf numFmtId="0" fontId="46" fillId="22" borderId="8" xfId="0" applyFont="1" applyFill="1" applyBorder="1" applyAlignment="1">
      <alignment horizontal="left" vertical="center"/>
    </xf>
    <xf numFmtId="0" fontId="26" fillId="22" borderId="8" xfId="0" applyFont="1" applyFill="1" applyBorder="1" applyAlignment="1">
      <alignment horizontal="left" vertical="center"/>
    </xf>
    <xf numFmtId="0" fontId="25" fillId="22" borderId="8" xfId="0" applyFont="1" applyFill="1" applyBorder="1" applyAlignment="1">
      <alignment horizontal="left" vertical="center"/>
    </xf>
    <xf numFmtId="0" fontId="3" fillId="27" borderId="5" xfId="0" applyFont="1" applyFill="1" applyBorder="1" applyAlignment="1">
      <alignment vertical="center"/>
    </xf>
    <xf numFmtId="0" fontId="2" fillId="3" borderId="8" xfId="2" applyBorder="1" applyAlignment="1">
      <alignment vertical="center"/>
    </xf>
    <xf numFmtId="0" fontId="12" fillId="24" borderId="8" xfId="8" applyFont="1" applyFill="1" applyBorder="1" applyAlignment="1">
      <alignment vertical="center"/>
    </xf>
    <xf numFmtId="0" fontId="1" fillId="2" borderId="8" xfId="1" applyBorder="1" applyAlignment="1">
      <alignment vertical="center"/>
    </xf>
    <xf numFmtId="0" fontId="3" fillId="21" borderId="5" xfId="0" applyFont="1" applyFill="1" applyBorder="1" applyAlignment="1">
      <alignment vertical="center"/>
    </xf>
    <xf numFmtId="0" fontId="0" fillId="9" borderId="8" xfId="8" applyFont="1" applyFill="1" applyBorder="1" applyAlignment="1">
      <alignment vertical="center"/>
    </xf>
    <xf numFmtId="0" fontId="6" fillId="12" borderId="10" xfId="8" applyFont="1" applyFill="1" applyBorder="1" applyAlignment="1">
      <alignment vertical="center"/>
    </xf>
    <xf numFmtId="0" fontId="42" fillId="22" borderId="8" xfId="0" applyFont="1" applyFill="1" applyBorder="1" applyAlignment="1">
      <alignment horizontal="left" vertical="center"/>
    </xf>
    <xf numFmtId="0" fontId="25" fillId="6" borderId="0" xfId="1" applyFont="1" applyFill="1" applyBorder="1" applyAlignment="1">
      <alignment horizontal="left" indent="1"/>
    </xf>
    <xf numFmtId="0" fontId="20" fillId="30" borderId="0" xfId="0" applyFont="1" applyFill="1" applyAlignment="1">
      <alignment wrapText="1"/>
    </xf>
    <xf numFmtId="0" fontId="25" fillId="6" borderId="6" xfId="1" applyFont="1" applyFill="1" applyBorder="1" applyAlignment="1">
      <alignment horizontal="right"/>
    </xf>
    <xf numFmtId="3" fontId="25" fillId="6" borderId="0" xfId="0" applyNumberFormat="1" applyFont="1" applyFill="1" applyBorder="1" applyAlignment="1">
      <alignment horizontal="right"/>
    </xf>
    <xf numFmtId="0" fontId="31" fillId="34" borderId="4" xfId="1" applyFont="1" applyFill="1" applyBorder="1" applyAlignment="1" applyProtection="1">
      <protection locked="0"/>
    </xf>
    <xf numFmtId="0" fontId="3" fillId="21" borderId="28" xfId="1" applyFont="1" applyFill="1" applyBorder="1" applyAlignment="1" applyProtection="1">
      <alignment horizontal="center"/>
      <protection locked="0"/>
    </xf>
    <xf numFmtId="49" fontId="9" fillId="21" borderId="27" xfId="1" applyNumberFormat="1" applyFont="1" applyFill="1" applyBorder="1" applyAlignment="1" applyProtection="1">
      <alignment horizontal="center" shrinkToFit="1"/>
      <protection locked="0"/>
    </xf>
    <xf numFmtId="1" fontId="6" fillId="33" borderId="13" xfId="1" applyNumberFormat="1" applyFont="1" applyFill="1" applyBorder="1" applyAlignment="1" applyProtection="1">
      <alignment horizontal="center"/>
      <protection locked="0"/>
    </xf>
    <xf numFmtId="1" fontId="6" fillId="12" borderId="13" xfId="1" applyNumberFormat="1" applyFont="1" applyFill="1" applyBorder="1" applyAlignment="1" applyProtection="1">
      <alignment horizontal="center"/>
      <protection locked="0"/>
    </xf>
    <xf numFmtId="1" fontId="6" fillId="26" borderId="13" xfId="1" applyNumberFormat="1" applyFont="1" applyFill="1" applyBorder="1" applyAlignment="1" applyProtection="1">
      <alignment horizontal="center"/>
      <protection locked="0"/>
    </xf>
    <xf numFmtId="0" fontId="40" fillId="34" borderId="13" xfId="1" applyFont="1" applyFill="1" applyBorder="1" applyAlignment="1" applyProtection="1">
      <alignment horizontal="center"/>
      <protection locked="0"/>
    </xf>
    <xf numFmtId="0" fontId="6" fillId="10" borderId="13" xfId="1" applyNumberFormat="1" applyFont="1" applyFill="1" applyBorder="1" applyAlignment="1" applyProtection="1">
      <alignment horizontal="center"/>
      <protection locked="0"/>
    </xf>
    <xf numFmtId="0" fontId="14" fillId="34" borderId="13" xfId="1" applyFont="1" applyFill="1" applyBorder="1" applyAlignment="1" applyProtection="1">
      <alignment horizontal="center"/>
      <protection locked="0"/>
    </xf>
    <xf numFmtId="0" fontId="6" fillId="7" borderId="13" xfId="1" applyNumberFormat="1" applyFont="1" applyFill="1" applyBorder="1" applyAlignment="1" applyProtection="1">
      <alignment horizontal="center"/>
      <protection locked="0"/>
    </xf>
    <xf numFmtId="1" fontId="6" fillId="5" borderId="13" xfId="1" applyNumberFormat="1" applyFont="1" applyFill="1" applyBorder="1" applyAlignment="1" applyProtection="1">
      <alignment horizontal="center"/>
      <protection locked="0"/>
    </xf>
    <xf numFmtId="0" fontId="6" fillId="24" borderId="13" xfId="1" applyFont="1" applyFill="1" applyBorder="1" applyAlignment="1" applyProtection="1">
      <alignment horizontal="center"/>
      <protection locked="0"/>
    </xf>
    <xf numFmtId="0" fontId="6" fillId="8" borderId="13" xfId="1" applyFont="1" applyFill="1" applyBorder="1" applyAlignment="1" applyProtection="1">
      <alignment horizontal="center"/>
      <protection locked="0"/>
    </xf>
    <xf numFmtId="0" fontId="22" fillId="8" borderId="4" xfId="8" applyFont="1" applyFill="1" applyBorder="1" applyAlignment="1" applyProtection="1">
      <alignment horizontal="center"/>
      <protection locked="0"/>
    </xf>
    <xf numFmtId="166" fontId="22" fillId="8" borderId="17" xfId="8" applyNumberFormat="1" applyFont="1" applyFill="1" applyBorder="1" applyAlignment="1" applyProtection="1">
      <alignment horizontal="center"/>
      <protection locked="0"/>
    </xf>
    <xf numFmtId="0" fontId="9" fillId="0" borderId="0" xfId="0" applyFont="1" applyAlignment="1">
      <alignment vertical="top" wrapText="1"/>
    </xf>
    <xf numFmtId="0" fontId="9" fillId="21" borderId="6" xfId="0" applyFont="1" applyFill="1" applyBorder="1" applyAlignment="1">
      <alignment horizontal="right"/>
    </xf>
    <xf numFmtId="49" fontId="0" fillId="8" borderId="29" xfId="0" applyNumberFormat="1" applyFill="1" applyBorder="1" applyAlignment="1" applyProtection="1">
      <alignment horizontal="center" shrinkToFit="1"/>
      <protection locked="0"/>
    </xf>
    <xf numFmtId="0" fontId="6" fillId="6" borderId="13" xfId="1" applyFont="1" applyFill="1" applyBorder="1" applyAlignment="1" applyProtection="1">
      <alignment horizontal="center"/>
      <protection locked="0"/>
    </xf>
    <xf numFmtId="1" fontId="15" fillId="22" borderId="0" xfId="0" applyNumberFormat="1" applyFont="1" applyFill="1"/>
    <xf numFmtId="0" fontId="15" fillId="8" borderId="4" xfId="0" applyFont="1" applyFill="1" applyBorder="1" applyAlignment="1" applyProtection="1"/>
    <xf numFmtId="2" fontId="63" fillId="31" borderId="20" xfId="1" applyNumberFormat="1" applyFont="1" applyFill="1" applyBorder="1" applyAlignment="1">
      <alignment horizontal="center" vertical="center"/>
    </xf>
    <xf numFmtId="0" fontId="24" fillId="14" borderId="21" xfId="0" applyFont="1" applyFill="1" applyBorder="1" applyAlignment="1">
      <alignment horizontal="center"/>
    </xf>
    <xf numFmtId="1" fontId="64" fillId="14" borderId="0" xfId="0" applyNumberFormat="1" applyFont="1" applyFill="1" applyBorder="1" applyAlignment="1">
      <alignment horizontal="center"/>
    </xf>
    <xf numFmtId="1" fontId="64" fillId="14" borderId="0" xfId="1" applyNumberFormat="1" applyFont="1" applyFill="1" applyBorder="1" applyAlignment="1">
      <alignment horizontal="center"/>
    </xf>
    <xf numFmtId="0" fontId="64" fillId="14" borderId="0" xfId="0" applyFont="1" applyFill="1" applyBorder="1" applyAlignment="1">
      <alignment horizontal="center"/>
    </xf>
    <xf numFmtId="1" fontId="65" fillId="14" borderId="0" xfId="0" applyNumberFormat="1" applyFont="1" applyFill="1" applyBorder="1" applyAlignment="1">
      <alignment horizontal="center"/>
    </xf>
    <xf numFmtId="1" fontId="65" fillId="14" borderId="11" xfId="0" applyNumberFormat="1" applyFont="1" applyFill="1" applyBorder="1" applyAlignment="1">
      <alignment horizontal="center"/>
    </xf>
    <xf numFmtId="2" fontId="64" fillId="24" borderId="0" xfId="8" applyNumberFormat="1" applyFont="1" applyFill="1" applyBorder="1" applyAlignment="1">
      <alignment horizontal="center"/>
    </xf>
    <xf numFmtId="2" fontId="64" fillId="2" borderId="0" xfId="1" applyNumberFormat="1" applyFont="1" applyBorder="1" applyAlignment="1">
      <alignment horizontal="center"/>
    </xf>
    <xf numFmtId="3" fontId="64" fillId="9" borderId="0" xfId="8" applyNumberFormat="1" applyFont="1" applyFill="1" applyBorder="1" applyAlignment="1">
      <alignment horizontal="center"/>
    </xf>
    <xf numFmtId="167" fontId="64" fillId="12" borderId="11" xfId="8" applyNumberFormat="1" applyFont="1" applyFill="1" applyBorder="1" applyAlignment="1">
      <alignment horizontal="center"/>
    </xf>
    <xf numFmtId="0" fontId="3" fillId="27" borderId="19" xfId="0" applyFont="1" applyFill="1" applyBorder="1" applyAlignment="1">
      <alignment horizontal="center"/>
    </xf>
    <xf numFmtId="2" fontId="66" fillId="3" borderId="0" xfId="2" applyNumberFormat="1" applyFont="1" applyBorder="1" applyAlignment="1">
      <alignment horizontal="center"/>
    </xf>
    <xf numFmtId="2" fontId="67" fillId="3" borderId="0" xfId="2" applyNumberFormat="1" applyFont="1" applyBorder="1" applyAlignment="1">
      <alignment horizontal="center"/>
    </xf>
    <xf numFmtId="2" fontId="6" fillId="3" borderId="14" xfId="2" applyNumberFormat="1" applyFont="1" applyBorder="1" applyAlignment="1">
      <alignment horizontal="center"/>
    </xf>
    <xf numFmtId="2" fontId="9" fillId="24" borderId="0" xfId="8" applyNumberFormat="1" applyFont="1" applyFill="1" applyBorder="1" applyAlignment="1">
      <alignment horizontal="center"/>
    </xf>
    <xf numFmtId="2" fontId="9" fillId="2" borderId="0" xfId="1" applyNumberFormat="1" applyFont="1" applyBorder="1" applyAlignment="1">
      <alignment horizontal="center"/>
    </xf>
    <xf numFmtId="0" fontId="24" fillId="22" borderId="30" xfId="0" applyFont="1" applyFill="1" applyBorder="1" applyAlignment="1">
      <alignment horizontal="right"/>
    </xf>
    <xf numFmtId="0" fontId="49" fillId="22" borderId="26" xfId="0" applyFont="1" applyFill="1" applyBorder="1" applyAlignment="1">
      <alignment horizontal="left"/>
    </xf>
    <xf numFmtId="2" fontId="2" fillId="3" borderId="9" xfId="2" applyNumberFormat="1" applyFont="1" applyBorder="1" applyAlignment="1">
      <alignment horizontal="center"/>
    </xf>
    <xf numFmtId="0" fontId="0" fillId="0" borderId="0" xfId="0" applyFont="1" applyFill="1" applyBorder="1" applyAlignment="1">
      <alignment vertical="center"/>
    </xf>
    <xf numFmtId="0" fontId="6" fillId="38" borderId="0" xfId="0" applyFont="1" applyFill="1" applyBorder="1"/>
    <xf numFmtId="0" fontId="0" fillId="38" borderId="0" xfId="0" applyFont="1" applyFill="1" applyBorder="1" applyAlignment="1">
      <alignment horizontal="right"/>
    </xf>
    <xf numFmtId="0" fontId="0" fillId="38" borderId="0" xfId="0" applyFont="1" applyFill="1" applyBorder="1"/>
    <xf numFmtId="0" fontId="0" fillId="38" borderId="0" xfId="0" applyFill="1"/>
    <xf numFmtId="0" fontId="15" fillId="26" borderId="0" xfId="0" applyFont="1" applyFill="1" applyAlignment="1"/>
    <xf numFmtId="0" fontId="15" fillId="33" borderId="0" xfId="0" applyFont="1" applyFill="1" applyAlignment="1"/>
    <xf numFmtId="0" fontId="15" fillId="33" borderId="0" xfId="0" applyFont="1" applyFill="1" applyBorder="1" applyAlignment="1"/>
    <xf numFmtId="0" fontId="15" fillId="6" borderId="0" xfId="0" applyFont="1" applyFill="1" applyAlignment="1"/>
    <xf numFmtId="0" fontId="15" fillId="6" borderId="0" xfId="0" applyFont="1" applyFill="1" applyBorder="1" applyAlignment="1"/>
    <xf numFmtId="0" fontId="15" fillId="10" borderId="0" xfId="0" applyFont="1" applyFill="1" applyAlignment="1"/>
    <xf numFmtId="0" fontId="15" fillId="10" borderId="0" xfId="0" applyFont="1" applyFill="1" applyBorder="1" applyAlignment="1"/>
    <xf numFmtId="0" fontId="15" fillId="26" borderId="0" xfId="0" applyFont="1" applyFill="1" applyBorder="1" applyAlignment="1"/>
    <xf numFmtId="1" fontId="15" fillId="0" borderId="0" xfId="0" applyNumberFormat="1" applyFont="1" applyFill="1"/>
    <xf numFmtId="0" fontId="29" fillId="0" borderId="32" xfId="0" applyFont="1" applyBorder="1" applyAlignment="1">
      <alignment vertical="top"/>
    </xf>
    <xf numFmtId="0" fontId="0" fillId="0" borderId="33" xfId="0" applyBorder="1"/>
    <xf numFmtId="0" fontId="0" fillId="0" borderId="33" xfId="0" applyBorder="1" applyAlignment="1">
      <alignment horizontal="center"/>
    </xf>
    <xf numFmtId="0" fontId="0" fillId="0" borderId="34" xfId="0" applyBorder="1"/>
    <xf numFmtId="0" fontId="0" fillId="0" borderId="36" xfId="0" applyBorder="1"/>
    <xf numFmtId="0" fontId="0" fillId="0" borderId="37" xfId="0" applyBorder="1" applyAlignment="1">
      <alignment horizontal="center"/>
    </xf>
    <xf numFmtId="0" fontId="27" fillId="0" borderId="38" xfId="0" applyFont="1" applyBorder="1"/>
    <xf numFmtId="0" fontId="0" fillId="0" borderId="39" xfId="0" applyBorder="1" applyAlignment="1">
      <alignment horizontal="center"/>
    </xf>
    <xf numFmtId="0" fontId="61" fillId="0" borderId="39" xfId="0" applyNumberFormat="1" applyFont="1" applyBorder="1" applyAlignment="1">
      <alignment horizontal="left"/>
    </xf>
    <xf numFmtId="0" fontId="0" fillId="0" borderId="40" xfId="0" applyBorder="1"/>
    <xf numFmtId="0" fontId="0" fillId="0" borderId="41" xfId="0" applyBorder="1"/>
    <xf numFmtId="0" fontId="0" fillId="0" borderId="42" xfId="0" applyBorder="1" applyAlignment="1">
      <alignment horizontal="center"/>
    </xf>
    <xf numFmtId="0" fontId="0" fillId="0" borderId="43" xfId="0" applyBorder="1"/>
    <xf numFmtId="0" fontId="0" fillId="0" borderId="41" xfId="0" applyFill="1" applyBorder="1"/>
    <xf numFmtId="0" fontId="0" fillId="0" borderId="42" xfId="0" applyFill="1" applyBorder="1" applyAlignment="1">
      <alignment horizontal="center"/>
    </xf>
    <xf numFmtId="0" fontId="0" fillId="0" borderId="43" xfId="0" applyFill="1" applyBorder="1"/>
    <xf numFmtId="165" fontId="0" fillId="0" borderId="43" xfId="0" applyNumberFormat="1" applyFill="1" applyBorder="1"/>
    <xf numFmtId="0" fontId="15" fillId="0" borderId="41" xfId="0" applyFont="1" applyFill="1" applyBorder="1"/>
    <xf numFmtId="0" fontId="15" fillId="0" borderId="41" xfId="0" applyFont="1" applyBorder="1"/>
    <xf numFmtId="0" fontId="15" fillId="0" borderId="42" xfId="0" applyFont="1" applyFill="1" applyBorder="1"/>
    <xf numFmtId="0" fontId="0" fillId="0" borderId="44" xfId="0" applyBorder="1"/>
    <xf numFmtId="0" fontId="0" fillId="0" borderId="45" xfId="0" applyBorder="1" applyAlignment="1">
      <alignment horizontal="center"/>
    </xf>
    <xf numFmtId="0" fontId="0" fillId="0" borderId="46" xfId="0" applyBorder="1"/>
    <xf numFmtId="0" fontId="0" fillId="0" borderId="39" xfId="0" applyBorder="1"/>
    <xf numFmtId="1" fontId="23" fillId="0" borderId="39" xfId="0" applyNumberFormat="1" applyFont="1" applyBorder="1" applyAlignment="1">
      <alignment horizontal="center"/>
    </xf>
    <xf numFmtId="0" fontId="0" fillId="0" borderId="42" xfId="0" applyBorder="1"/>
    <xf numFmtId="0" fontId="0" fillId="0" borderId="45" xfId="0" applyBorder="1"/>
    <xf numFmtId="0" fontId="0" fillId="0" borderId="42" xfId="0" applyFill="1" applyBorder="1"/>
    <xf numFmtId="0" fontId="0" fillId="0" borderId="47" xfId="0" applyFill="1" applyBorder="1"/>
    <xf numFmtId="0" fontId="0" fillId="0" borderId="47" xfId="0" applyBorder="1"/>
    <xf numFmtId="0" fontId="16" fillId="0" borderId="48" xfId="0" applyFont="1" applyBorder="1"/>
    <xf numFmtId="0" fontId="0" fillId="0" borderId="49" xfId="0" applyBorder="1"/>
    <xf numFmtId="0" fontId="0" fillId="0" borderId="49" xfId="0" applyFill="1" applyBorder="1"/>
    <xf numFmtId="0" fontId="24" fillId="0" borderId="50" xfId="0" applyFont="1" applyBorder="1" applyAlignment="1">
      <alignment horizontal="right"/>
    </xf>
    <xf numFmtId="0" fontId="24" fillId="0" borderId="51" xfId="0" applyFont="1" applyBorder="1"/>
    <xf numFmtId="0" fontId="24" fillId="0" borderId="52" xfId="0" applyFont="1" applyBorder="1"/>
    <xf numFmtId="0" fontId="0" fillId="0" borderId="52" xfId="0" applyFill="1" applyBorder="1"/>
    <xf numFmtId="0" fontId="0" fillId="0" borderId="53" xfId="0" applyFill="1" applyBorder="1"/>
    <xf numFmtId="0" fontId="0" fillId="0" borderId="52" xfId="0" applyBorder="1"/>
    <xf numFmtId="0" fontId="23" fillId="0" borderId="52" xfId="0" applyFont="1" applyFill="1" applyBorder="1" applyAlignment="1">
      <alignment horizontal="center"/>
    </xf>
    <xf numFmtId="0" fontId="15" fillId="0" borderId="51" xfId="0" applyFont="1" applyBorder="1" applyAlignment="1">
      <alignment horizontal="left" indent="1"/>
    </xf>
    <xf numFmtId="1" fontId="23" fillId="0" borderId="52" xfId="0" applyNumberFormat="1" applyFont="1" applyBorder="1" applyAlignment="1">
      <alignment horizontal="center"/>
    </xf>
    <xf numFmtId="0" fontId="0" fillId="0" borderId="53" xfId="0" applyBorder="1"/>
    <xf numFmtId="0" fontId="15" fillId="0" borderId="54" xfId="0" applyFont="1" applyBorder="1" applyAlignment="1">
      <alignment horizontal="left" indent="1"/>
    </xf>
    <xf numFmtId="0" fontId="0" fillId="0" borderId="55" xfId="0" applyBorder="1"/>
    <xf numFmtId="1" fontId="23" fillId="0" borderId="55" xfId="0" applyNumberFormat="1" applyFont="1" applyBorder="1" applyAlignment="1">
      <alignment horizontal="center"/>
    </xf>
    <xf numFmtId="0" fontId="0" fillId="0" borderId="56" xfId="0" applyBorder="1"/>
    <xf numFmtId="0" fontId="68" fillId="0" borderId="47" xfId="0" applyFont="1" applyBorder="1" applyAlignment="1">
      <alignment horizontal="right"/>
    </xf>
    <xf numFmtId="9" fontId="68" fillId="0" borderId="47" xfId="0" applyNumberFormat="1" applyFont="1" applyBorder="1" applyAlignment="1">
      <alignment horizontal="right"/>
    </xf>
    <xf numFmtId="0" fontId="0" fillId="0" borderId="57" xfId="0" applyBorder="1"/>
    <xf numFmtId="0" fontId="0" fillId="0" borderId="58" xfId="0" applyBorder="1"/>
    <xf numFmtId="0" fontId="27" fillId="0" borderId="57" xfId="0" applyFont="1" applyBorder="1" applyAlignment="1">
      <alignment horizontal="left"/>
    </xf>
    <xf numFmtId="0" fontId="0" fillId="0" borderId="59" xfId="0" applyBorder="1"/>
    <xf numFmtId="0" fontId="0" fillId="0" borderId="37" xfId="0" applyBorder="1"/>
    <xf numFmtId="0" fontId="0" fillId="0" borderId="60" xfId="0" applyBorder="1"/>
    <xf numFmtId="0" fontId="9" fillId="0" borderId="39" xfId="0" applyFont="1" applyBorder="1" applyAlignment="1">
      <alignment horizontal="left"/>
    </xf>
    <xf numFmtId="0" fontId="27" fillId="0" borderId="35" xfId="0" applyFont="1" applyBorder="1" applyAlignment="1">
      <alignment horizontal="left"/>
    </xf>
    <xf numFmtId="0" fontId="0" fillId="0" borderId="35" xfId="0" applyBorder="1"/>
    <xf numFmtId="0" fontId="0" fillId="0" borderId="61" xfId="0" applyBorder="1"/>
    <xf numFmtId="0" fontId="19" fillId="0" borderId="63" xfId="0" applyFont="1" applyBorder="1"/>
    <xf numFmtId="0" fontId="19" fillId="0" borderId="64" xfId="0" applyFont="1" applyBorder="1"/>
    <xf numFmtId="0" fontId="15" fillId="14" borderId="64" xfId="0" applyFont="1" applyFill="1" applyBorder="1" applyAlignment="1">
      <alignment horizontal="center"/>
    </xf>
    <xf numFmtId="0" fontId="15" fillId="7" borderId="64" xfId="0" applyFont="1" applyFill="1" applyBorder="1" applyAlignment="1">
      <alignment horizontal="center"/>
    </xf>
    <xf numFmtId="0" fontId="15" fillId="13" borderId="65" xfId="0" applyFont="1" applyFill="1" applyBorder="1" applyAlignment="1">
      <alignment horizontal="center"/>
    </xf>
    <xf numFmtId="0" fontId="15" fillId="0" borderId="46" xfId="0" applyFont="1" applyBorder="1" applyAlignment="1">
      <alignment horizontal="center"/>
    </xf>
    <xf numFmtId="0" fontId="15" fillId="0" borderId="66" xfId="0" applyFont="1" applyBorder="1" applyAlignment="1">
      <alignment horizontal="center"/>
    </xf>
    <xf numFmtId="0" fontId="15" fillId="0" borderId="67" xfId="0" applyFont="1" applyBorder="1" applyAlignment="1">
      <alignment horizontal="center"/>
    </xf>
    <xf numFmtId="0" fontId="15" fillId="0" borderId="34" xfId="0" quotePrefix="1" applyFont="1" applyBorder="1" applyAlignment="1">
      <alignment horizontal="center"/>
    </xf>
    <xf numFmtId="9" fontId="15" fillId="0" borderId="68" xfId="0" applyNumberFormat="1" applyFont="1" applyBorder="1" applyAlignment="1">
      <alignment horizontal="center"/>
    </xf>
    <xf numFmtId="0" fontId="15" fillId="0" borderId="69" xfId="0" quotePrefix="1" applyFont="1" applyBorder="1" applyAlignment="1">
      <alignment horizontal="center"/>
    </xf>
    <xf numFmtId="9" fontId="15" fillId="0" borderId="71" xfId="0" applyNumberFormat="1" applyFont="1" applyBorder="1" applyAlignment="1">
      <alignment horizontal="center"/>
    </xf>
    <xf numFmtId="165" fontId="0" fillId="0" borderId="47" xfId="0" applyNumberFormat="1" applyFill="1" applyBorder="1"/>
    <xf numFmtId="0" fontId="15" fillId="0" borderId="61" xfId="0" applyFont="1" applyBorder="1" applyAlignment="1">
      <alignment horizontal="left" indent="1"/>
    </xf>
    <xf numFmtId="1" fontId="23" fillId="0" borderId="61" xfId="0" applyNumberFormat="1" applyFont="1" applyBorder="1" applyAlignment="1">
      <alignment horizontal="center"/>
    </xf>
    <xf numFmtId="0" fontId="0" fillId="0" borderId="62" xfId="0" applyBorder="1"/>
    <xf numFmtId="0" fontId="16" fillId="0" borderId="72" xfId="0" applyFont="1" applyBorder="1"/>
    <xf numFmtId="0" fontId="0" fillId="0" borderId="73" xfId="0" applyBorder="1"/>
    <xf numFmtId="0" fontId="0" fillId="0" borderId="73" xfId="0" applyFill="1" applyBorder="1"/>
    <xf numFmtId="0" fontId="24" fillId="0" borderId="74" xfId="0" applyFont="1" applyBorder="1" applyAlignment="1">
      <alignment horizontal="right"/>
    </xf>
    <xf numFmtId="0" fontId="24" fillId="0" borderId="32" xfId="0" applyFont="1" applyBorder="1"/>
    <xf numFmtId="0" fontId="24" fillId="0" borderId="33" xfId="0" applyFont="1" applyBorder="1"/>
    <xf numFmtId="0" fontId="0" fillId="0" borderId="33" xfId="0" applyFill="1" applyBorder="1"/>
    <xf numFmtId="3" fontId="24" fillId="0" borderId="32" xfId="0" applyNumberFormat="1" applyFont="1" applyBorder="1"/>
    <xf numFmtId="0" fontId="23" fillId="0" borderId="33" xfId="0" applyFont="1" applyFill="1" applyBorder="1" applyAlignment="1">
      <alignment horizontal="center"/>
    </xf>
    <xf numFmtId="0" fontId="15" fillId="0" borderId="32" xfId="0" applyFont="1" applyBorder="1" applyAlignment="1">
      <alignment horizontal="left" indent="1"/>
    </xf>
    <xf numFmtId="1" fontId="23" fillId="0" borderId="33" xfId="0" applyNumberFormat="1" applyFont="1" applyBorder="1" applyAlignment="1">
      <alignment horizontal="center"/>
    </xf>
    <xf numFmtId="0" fontId="19" fillId="0" borderId="34" xfId="0" applyFont="1" applyFill="1" applyBorder="1" applyAlignment="1">
      <alignment horizontal="center"/>
    </xf>
    <xf numFmtId="166" fontId="28" fillId="0" borderId="34" xfId="0" applyNumberFormat="1" applyFont="1" applyFill="1" applyBorder="1" applyAlignment="1">
      <alignment horizontal="center"/>
    </xf>
    <xf numFmtId="0" fontId="28" fillId="0" borderId="34" xfId="0" applyFont="1" applyFill="1" applyBorder="1" applyAlignment="1">
      <alignment horizontal="center"/>
    </xf>
    <xf numFmtId="0" fontId="15" fillId="9" borderId="76" xfId="0" applyFont="1" applyFill="1" applyBorder="1"/>
    <xf numFmtId="0" fontId="15" fillId="9" borderId="37" xfId="0" applyFont="1" applyFill="1" applyBorder="1"/>
    <xf numFmtId="0" fontId="15" fillId="5" borderId="76" xfId="0" applyFont="1" applyFill="1" applyBorder="1"/>
    <xf numFmtId="0" fontId="15" fillId="5" borderId="37" xfId="0" applyFont="1" applyFill="1" applyBorder="1"/>
    <xf numFmtId="0" fontId="15" fillId="16" borderId="77" xfId="0" applyFont="1" applyFill="1" applyBorder="1"/>
    <xf numFmtId="0" fontId="15" fillId="16" borderId="78" xfId="0" applyFont="1" applyFill="1" applyBorder="1"/>
    <xf numFmtId="0" fontId="15" fillId="23" borderId="79" xfId="0" applyFont="1" applyFill="1" applyBorder="1"/>
    <xf numFmtId="0" fontId="15" fillId="23" borderId="80" xfId="0" applyFont="1" applyFill="1" applyBorder="1"/>
    <xf numFmtId="0" fontId="60" fillId="0" borderId="81" xfId="0" applyFont="1" applyBorder="1" applyAlignment="1">
      <alignment horizontal="left" wrapText="1"/>
    </xf>
    <xf numFmtId="0" fontId="0" fillId="0" borderId="82" xfId="0" applyBorder="1"/>
    <xf numFmtId="0" fontId="0" fillId="0" borderId="82" xfId="0" applyFill="1" applyBorder="1"/>
    <xf numFmtId="0" fontId="0" fillId="0" borderId="82" xfId="0" applyFill="1" applyBorder="1" applyAlignment="1">
      <alignment wrapText="1"/>
    </xf>
    <xf numFmtId="0" fontId="0" fillId="0" borderId="42" xfId="0" applyFill="1" applyBorder="1" applyAlignment="1">
      <alignment wrapText="1"/>
    </xf>
    <xf numFmtId="0" fontId="0" fillId="0" borderId="42" xfId="0" applyFont="1" applyFill="1" applyBorder="1"/>
    <xf numFmtId="2" fontId="15" fillId="0" borderId="42" xfId="0" applyNumberFormat="1" applyFont="1" applyFill="1" applyBorder="1"/>
    <xf numFmtId="1" fontId="0" fillId="0" borderId="42" xfId="0" applyNumberFormat="1" applyFill="1" applyBorder="1"/>
    <xf numFmtId="1" fontId="0" fillId="0" borderId="42" xfId="0" applyNumberFormat="1" applyBorder="1"/>
    <xf numFmtId="0" fontId="0" fillId="0" borderId="75" xfId="0" applyBorder="1"/>
    <xf numFmtId="0" fontId="0" fillId="0" borderId="75" xfId="0" applyBorder="1" applyAlignment="1">
      <alignment horizontal="center"/>
    </xf>
    <xf numFmtId="17" fontId="0" fillId="0" borderId="42" xfId="0" quotePrefix="1" applyNumberFormat="1" applyBorder="1"/>
    <xf numFmtId="9" fontId="15" fillId="0" borderId="31" xfId="0" quotePrefix="1" applyNumberFormat="1" applyFont="1" applyBorder="1" applyAlignment="1">
      <alignment horizontal="center"/>
    </xf>
    <xf numFmtId="9" fontId="15" fillId="0" borderId="70" xfId="0" quotePrefix="1" applyNumberFormat="1" applyFont="1" applyBorder="1" applyAlignment="1">
      <alignment horizontal="center"/>
    </xf>
    <xf numFmtId="9" fontId="15" fillId="0" borderId="0" xfId="0" quotePrefix="1" applyNumberFormat="1" applyFont="1" applyAlignment="1">
      <alignment horizontal="right"/>
    </xf>
    <xf numFmtId="0" fontId="15" fillId="0" borderId="0" xfId="0" applyFont="1" applyFill="1" applyBorder="1" applyAlignment="1">
      <alignment horizontal="right"/>
    </xf>
    <xf numFmtId="0" fontId="9" fillId="0" borderId="42" xfId="0" applyFont="1" applyBorder="1"/>
    <xf numFmtId="0" fontId="71" fillId="0" borderId="42" xfId="12" applyFont="1" applyBorder="1"/>
    <xf numFmtId="0" fontId="16" fillId="0" borderId="0" xfId="0" applyFont="1"/>
    <xf numFmtId="0" fontId="16" fillId="0" borderId="42" xfId="0" applyFont="1" applyBorder="1"/>
    <xf numFmtId="0" fontId="29" fillId="0" borderId="47" xfId="0" applyFont="1" applyBorder="1" applyAlignment="1">
      <alignment horizontal="left" wrapText="1"/>
    </xf>
    <xf numFmtId="0" fontId="0" fillId="0" borderId="83" xfId="0" applyBorder="1" applyAlignment="1">
      <alignment horizontal="left" wrapText="1"/>
    </xf>
    <xf numFmtId="0" fontId="0" fillId="0" borderId="82" xfId="0" applyBorder="1" applyAlignment="1">
      <alignment horizontal="left" wrapText="1"/>
    </xf>
    <xf numFmtId="0" fontId="29" fillId="0" borderId="83" xfId="0" applyFont="1" applyBorder="1" applyAlignment="1">
      <alignment horizontal="left" wrapText="1"/>
    </xf>
    <xf numFmtId="0" fontId="29" fillId="0" borderId="82" xfId="0" applyFont="1" applyBorder="1" applyAlignment="1">
      <alignment horizontal="left" wrapText="1"/>
    </xf>
    <xf numFmtId="0" fontId="9" fillId="21" borderId="16" xfId="0" applyFont="1" applyFill="1" applyBorder="1" applyAlignment="1">
      <alignment horizontal="center"/>
    </xf>
    <xf numFmtId="0" fontId="9" fillId="21" borderId="6" xfId="0" applyFont="1" applyFill="1" applyBorder="1" applyAlignment="1">
      <alignment horizontal="center"/>
    </xf>
    <xf numFmtId="0" fontId="9" fillId="21" borderId="7" xfId="0" applyFont="1" applyFill="1" applyBorder="1" applyAlignment="1">
      <alignment horizontal="center"/>
    </xf>
    <xf numFmtId="0" fontId="57" fillId="0" borderId="5" xfId="0" applyFont="1" applyBorder="1" applyAlignment="1">
      <alignment horizontal="center"/>
    </xf>
    <xf numFmtId="0" fontId="57" fillId="0" borderId="6" xfId="0" applyFont="1" applyBorder="1" applyAlignment="1">
      <alignment horizontal="center"/>
    </xf>
    <xf numFmtId="0" fontId="57" fillId="0" borderId="7" xfId="0" applyFont="1" applyBorder="1" applyAlignment="1">
      <alignment horizontal="center"/>
    </xf>
    <xf numFmtId="0" fontId="53" fillId="0" borderId="8" xfId="0" applyFont="1" applyBorder="1" applyAlignment="1">
      <alignment horizontal="left" vertical="top" wrapText="1" indent="1"/>
    </xf>
    <xf numFmtId="0" fontId="53" fillId="0" borderId="0" xfId="0" applyFont="1" applyBorder="1" applyAlignment="1">
      <alignment horizontal="left" vertical="top" wrapText="1" indent="1"/>
    </xf>
    <xf numFmtId="0" fontId="53" fillId="0" borderId="9" xfId="0" applyFont="1" applyBorder="1" applyAlignment="1">
      <alignment horizontal="left" vertical="top" wrapText="1" indent="1"/>
    </xf>
    <xf numFmtId="0" fontId="53" fillId="0" borderId="0" xfId="0" applyFont="1" applyAlignment="1">
      <alignment horizontal="left" vertical="top" wrapText="1" indent="1"/>
    </xf>
    <xf numFmtId="0" fontId="53" fillId="0" borderId="10" xfId="0" applyFont="1" applyBorder="1" applyAlignment="1">
      <alignment horizontal="left" vertical="top" wrapText="1" indent="1"/>
    </xf>
    <xf numFmtId="0" fontId="53" fillId="0" borderId="11" xfId="0" applyFont="1" applyBorder="1" applyAlignment="1">
      <alignment horizontal="left" vertical="top" wrapText="1" indent="1"/>
    </xf>
    <xf numFmtId="0" fontId="53" fillId="0" borderId="12" xfId="0" applyFont="1" applyBorder="1" applyAlignment="1">
      <alignment horizontal="left" vertical="top" wrapText="1" indent="1"/>
    </xf>
    <xf numFmtId="0" fontId="9" fillId="0" borderId="0" xfId="0" applyFont="1" applyAlignment="1" applyProtection="1">
      <alignment horizontal="left" vertical="top" wrapText="1"/>
      <protection locked="0"/>
    </xf>
    <xf numFmtId="0" fontId="41" fillId="33" borderId="23" xfId="0" applyFont="1" applyFill="1" applyBorder="1" applyAlignment="1">
      <alignment horizontal="right"/>
    </xf>
    <xf numFmtId="0" fontId="0" fillId="0" borderId="24" xfId="0" applyBorder="1" applyAlignment="1">
      <alignment horizontal="right"/>
    </xf>
    <xf numFmtId="0" fontId="0" fillId="0" borderId="25" xfId="0" applyBorder="1" applyAlignment="1">
      <alignment horizontal="right"/>
    </xf>
    <xf numFmtId="0" fontId="25" fillId="9" borderId="23" xfId="0" applyFont="1" applyFill="1" applyBorder="1" applyAlignment="1">
      <alignment horizontal="center"/>
    </xf>
    <xf numFmtId="0" fontId="0" fillId="0" borderId="24" xfId="0" applyBorder="1" applyAlignment="1"/>
    <xf numFmtId="0" fontId="0" fillId="0" borderId="25" xfId="0" applyBorder="1" applyAlignment="1"/>
    <xf numFmtId="0" fontId="9" fillId="27" borderId="16" xfId="0" applyFont="1" applyFill="1" applyBorder="1" applyAlignment="1">
      <alignment horizontal="center"/>
    </xf>
    <xf numFmtId="0" fontId="9" fillId="27" borderId="6" xfId="0" applyFont="1" applyFill="1" applyBorder="1" applyAlignment="1">
      <alignment horizontal="center"/>
    </xf>
    <xf numFmtId="0" fontId="9" fillId="27" borderId="7" xfId="0" applyFont="1" applyFill="1" applyBorder="1" applyAlignment="1">
      <alignment horizontal="center"/>
    </xf>
  </cellXfs>
  <cellStyles count="13">
    <cellStyle name="Bad" xfId="8" builtinId="27"/>
    <cellStyle name="Good" xfId="1" builtinId="26"/>
    <cellStyle name="Hyperlink" xfId="12" builtinId="8"/>
    <cellStyle name="Neutral" xfId="2" builtinId="28"/>
    <cellStyle name="Normal" xfId="0" builtinId="0"/>
    <cellStyle name="Normal_NRM_Lookup" xfId="6"/>
    <cellStyle name="Normal_NRM_Lookup_1" xfId="9"/>
    <cellStyle name="Normal_ReferenceTables" xfId="7"/>
    <cellStyle name="Normal_ReferenceTables_1" xfId="11"/>
    <cellStyle name="Normal_Sheet1_1" xfId="5"/>
    <cellStyle name="Normal_Sheet3" xfId="3"/>
    <cellStyle name="Normal_Sheet3_1" xfId="4"/>
    <cellStyle name="Normal_Stats_Lookup" xfId="1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tint="-4.9989318521683403E-2"/>
      </font>
      <fill>
        <patternFill>
          <bgColor theme="0" tint="-4.9989318521683403E-2"/>
        </patternFill>
      </fill>
      <border>
        <left/>
        <top/>
        <bottom/>
        <vertical/>
        <horizontal/>
      </border>
    </dxf>
    <dxf>
      <font>
        <color theme="0" tint="-4.9989318521683403E-2"/>
      </font>
      <fill>
        <patternFill>
          <bgColor theme="0" tint="-4.9989318521683403E-2"/>
        </patternFill>
      </fill>
      <border>
        <left/>
        <top/>
        <bottom/>
      </border>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99"/>
      <color rgb="FFFFFF66"/>
      <color rgb="FFCCFF99"/>
      <color rgb="FF9C6500"/>
      <color rgb="FF9922A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AU" sz="1100"/>
              <a:t>Cumulative Carbon</a:t>
            </a:r>
            <a:r>
              <a:rPr lang="en-AU" sz="1100" baseline="0"/>
              <a:t> Sequestration</a:t>
            </a:r>
            <a:endParaRPr lang="en-AU" sz="1100"/>
          </a:p>
        </c:rich>
      </c:tx>
      <c:overlay val="1"/>
    </c:title>
    <c:autoTitleDeleted val="0"/>
    <c:plotArea>
      <c:layout>
        <c:manualLayout>
          <c:layoutTarget val="inner"/>
          <c:xMode val="edge"/>
          <c:yMode val="edge"/>
          <c:x val="0.15850254629629629"/>
          <c:y val="0.117848562421594"/>
          <c:w val="0.80150138888888889"/>
          <c:h val="0.75651697581584676"/>
        </c:manualLayout>
      </c:layout>
      <c:scatterChart>
        <c:scatterStyle val="lineMarker"/>
        <c:varyColors val="0"/>
        <c:ser>
          <c:idx val="0"/>
          <c:order val="0"/>
          <c:tx>
            <c:strRef>
              <c:f>Estimator!$AI$7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Estimator!$AI$8:$AI$108</c:f>
              <c:numCache>
                <c:formatCode>General</c:formatCode>
                <c:ptCount val="101"/>
                <c:pt idx="0">
                  <c:v>0</c:v>
                </c:pt>
                <c:pt idx="1">
                  <c:v>1.2107510138252628</c:v>
                </c:pt>
                <c:pt idx="2">
                  <c:v>5.4722337897414102</c:v>
                </c:pt>
                <c:pt idx="3">
                  <c:v>11.222549145589262</c:v>
                </c:pt>
                <c:pt idx="4">
                  <c:v>17.965178227200141</c:v>
                </c:pt>
                <c:pt idx="5">
                  <c:v>25.452565951047802</c:v>
                </c:pt>
                <c:pt idx="6">
                  <c:v>33.53609972416222</c:v>
                </c:pt>
                <c:pt idx="7">
                  <c:v>41.695456834269152</c:v>
                </c:pt>
                <c:pt idx="8">
                  <c:v>48.614616337791446</c:v>
                </c:pt>
                <c:pt idx="9">
                  <c:v>54.691443380015379</c:v>
                </c:pt>
                <c:pt idx="10">
                  <c:v>60.166604378454764</c:v>
                </c:pt>
                <c:pt idx="11">
                  <c:v>65.054159236029534</c:v>
                </c:pt>
                <c:pt idx="12">
                  <c:v>69.831840387417316</c:v>
                </c:pt>
                <c:pt idx="13">
                  <c:v>74.543633700295487</c:v>
                </c:pt>
                <c:pt idx="14">
                  <c:v>79.17504957197437</c:v>
                </c:pt>
                <c:pt idx="15">
                  <c:v>83.737345163605198</c:v>
                </c:pt>
                <c:pt idx="16">
                  <c:v>88.201599864886518</c:v>
                </c:pt>
                <c:pt idx="17">
                  <c:v>92.655216600596404</c:v>
                </c:pt>
                <c:pt idx="18">
                  <c:v>97.026149251271846</c:v>
                </c:pt>
                <c:pt idx="19">
                  <c:v>101.31614978006648</c:v>
                </c:pt>
                <c:pt idx="20">
                  <c:v>105.57776254934085</c:v>
                </c:pt>
                <c:pt idx="21">
                  <c:v>109.82088084210029</c:v>
                </c:pt>
                <c:pt idx="22">
                  <c:v>113.9985583295599</c:v>
                </c:pt>
                <c:pt idx="23">
                  <c:v>118.17153263434518</c:v>
                </c:pt>
                <c:pt idx="24">
                  <c:v>122.22448381283724</c:v>
                </c:pt>
                <c:pt idx="25">
                  <c:v>126.28044073992959</c:v>
                </c:pt>
                <c:pt idx="26">
                  <c:v>130.34898261445224</c:v>
                </c:pt>
                <c:pt idx="27">
                  <c:v>134.29711155546107</c:v>
                </c:pt>
                <c:pt idx="28">
                  <c:v>138.26517133225545</c:v>
                </c:pt>
                <c:pt idx="29">
                  <c:v>142.1854703315031</c:v>
                </c:pt>
                <c:pt idx="30">
                  <c:v>146.05860749893216</c:v>
                </c:pt>
                <c:pt idx="31">
                  <c:v>149.96832305191947</c:v>
                </c:pt>
                <c:pt idx="32">
                  <c:v>153.83791623891588</c:v>
                </c:pt>
                <c:pt idx="33">
                  <c:v>157.57876632939832</c:v>
                </c:pt>
                <c:pt idx="34">
                  <c:v>161.36661946429908</c:v>
                </c:pt>
                <c:pt idx="35">
                  <c:v>165.11574531143043</c:v>
                </c:pt>
                <c:pt idx="36">
                  <c:v>168.9248084093467</c:v>
                </c:pt>
                <c:pt idx="37">
                  <c:v>172.60072168373415</c:v>
                </c:pt>
                <c:pt idx="38">
                  <c:v>176.23900298475959</c:v>
                </c:pt>
                <c:pt idx="39">
                  <c:v>179.94747336714605</c:v>
                </c:pt>
                <c:pt idx="40">
                  <c:v>183.62509430169303</c:v>
                </c:pt>
                <c:pt idx="41">
                  <c:v>187.27218628029127</c:v>
                </c:pt>
                <c:pt idx="42">
                  <c:v>190.77235085228494</c:v>
                </c:pt>
                <c:pt idx="43">
                  <c:v>194.35615082210762</c:v>
                </c:pt>
                <c:pt idx="44">
                  <c:v>198.03315241048597</c:v>
                </c:pt>
                <c:pt idx="45">
                  <c:v>201.56088893427619</c:v>
                </c:pt>
                <c:pt idx="46">
                  <c:v>205.05937754042509</c:v>
                </c:pt>
                <c:pt idx="47">
                  <c:v>208.52881903604953</c:v>
                </c:pt>
                <c:pt idx="48">
                  <c:v>212.10488687244504</c:v>
                </c:pt>
                <c:pt idx="49">
                  <c:v>215.52003433817208</c:v>
                </c:pt>
                <c:pt idx="50">
                  <c:v>219.04847091223556</c:v>
                </c:pt>
                <c:pt idx="51">
                  <c:v>222.41005746590562</c:v>
                </c:pt>
                <c:pt idx="52">
                  <c:v>225.89163528970113</c:v>
                </c:pt>
                <c:pt idx="53">
                  <c:v>229.20029393617392</c:v>
                </c:pt>
                <c:pt idx="54">
                  <c:v>232.63569415764724</c:v>
                </c:pt>
                <c:pt idx="55">
                  <c:v>236.04980721547633</c:v>
                </c:pt>
                <c:pt idx="56">
                  <c:v>239.44279301690059</c:v>
                </c:pt>
                <c:pt idx="57">
                  <c:v>242.81480292630934</c:v>
                </c:pt>
                <c:pt idx="58">
                  <c:v>246.16598018148076</c:v>
                </c:pt>
                <c:pt idx="59">
                  <c:v>249.49646027969044</c:v>
                </c:pt>
                <c:pt idx="60">
                  <c:v>252.80637133625993</c:v>
                </c:pt>
                <c:pt idx="61">
                  <c:v>256.09583441784122</c:v>
                </c:pt>
                <c:pt idx="62">
                  <c:v>259.36496385252576</c:v>
                </c:pt>
                <c:pt idx="63">
                  <c:v>262.61386751865007</c:v>
                </c:pt>
                <c:pt idx="64">
                  <c:v>265.84264711397543</c:v>
                </c:pt>
                <c:pt idx="65">
                  <c:v>269.05139840680721</c:v>
                </c:pt>
                <c:pt idx="66">
                  <c:v>272.43357133775487</c:v>
                </c:pt>
                <c:pt idx="67">
                  <c:v>275.60590833662951</c:v>
                </c:pt>
                <c:pt idx="68">
                  <c:v>278.75849304125717</c:v>
                </c:pt>
                <c:pt idx="69">
                  <c:v>281.89140004728586</c:v>
                </c:pt>
                <c:pt idx="70">
                  <c:v>285.21131490076198</c:v>
                </c:pt>
                <c:pt idx="71">
                  <c:v>288.30853023318309</c:v>
                </c:pt>
                <c:pt idx="72">
                  <c:v>291.59944120599948</c:v>
                </c:pt>
                <c:pt idx="73">
                  <c:v>294.66129200564706</c:v>
                </c:pt>
                <c:pt idx="74">
                  <c:v>297.92357181388212</c:v>
                </c:pt>
                <c:pt idx="75">
                  <c:v>300.95035407074278</c:v>
                </c:pt>
                <c:pt idx="76">
                  <c:v>304.18434707540911</c:v>
                </c:pt>
                <c:pt idx="77">
                  <c:v>307.17632781218043</c:v>
                </c:pt>
                <c:pt idx="78">
                  <c:v>310.38235209816327</c:v>
                </c:pt>
                <c:pt idx="79">
                  <c:v>313.33977131291101</c:v>
                </c:pt>
                <c:pt idx="80">
                  <c:v>316.51812054551806</c:v>
                </c:pt>
                <c:pt idx="81">
                  <c:v>319.68432792874415</c:v>
                </c:pt>
                <c:pt idx="82">
                  <c:v>322.59213803060925</c:v>
                </c:pt>
                <c:pt idx="83">
                  <c:v>325.73108190446942</c:v>
                </c:pt>
                <c:pt idx="84">
                  <c:v>328.85809604204871</c:v>
                </c:pt>
                <c:pt idx="85">
                  <c:v>331.71676538847407</c:v>
                </c:pt>
                <c:pt idx="86">
                  <c:v>334.81688224135178</c:v>
                </c:pt>
                <c:pt idx="87">
                  <c:v>337.90526059134731</c:v>
                </c:pt>
                <c:pt idx="88">
                  <c:v>340.9819632969236</c:v>
                </c:pt>
                <c:pt idx="89">
                  <c:v>343.77699486262617</c:v>
                </c:pt>
                <c:pt idx="90">
                  <c:v>346.82723486925602</c:v>
                </c:pt>
                <c:pt idx="91">
                  <c:v>349.86596576418435</c:v>
                </c:pt>
                <c:pt idx="92">
                  <c:v>352.89324284648683</c:v>
                </c:pt>
                <c:pt idx="93">
                  <c:v>355.90911969627717</c:v>
                </c:pt>
                <c:pt idx="94">
                  <c:v>358.91364822691656</c:v>
                </c:pt>
                <c:pt idx="95">
                  <c:v>361.9068787349172</c:v>
                </c:pt>
                <c:pt idx="96">
                  <c:v>364.59493470614859</c:v>
                </c:pt>
                <c:pt idx="97">
                  <c:v>367.56233685715614</c:v>
                </c:pt>
                <c:pt idx="98">
                  <c:v>370.51857122552599</c:v>
                </c:pt>
                <c:pt idx="99">
                  <c:v>373.46368198388342</c:v>
                </c:pt>
                <c:pt idx="100">
                  <c:v>376.39771190639595</c:v>
                </c:pt>
              </c:numCache>
            </c:numRef>
          </c:yVal>
          <c:smooth val="0"/>
        </c:ser>
        <c:ser>
          <c:idx val="1"/>
          <c:order val="1"/>
          <c:tx>
            <c:strRef>
              <c:f>Estimator!$AJ$7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Estimator!$AJ$8:$AJ$108</c:f>
              <c:numCache>
                <c:formatCode>General</c:formatCode>
                <c:ptCount val="101"/>
                <c:pt idx="0">
                  <c:v>0</c:v>
                </c:pt>
                <c:pt idx="1">
                  <c:v>1.1951211920551748</c:v>
                </c:pt>
                <c:pt idx="2">
                  <c:v>5.40159165288481</c:v>
                </c:pt>
                <c:pt idx="3">
                  <c:v>11.077675062521239</c:v>
                </c:pt>
                <c:pt idx="4">
                  <c:v>17.733262225848328</c:v>
                </c:pt>
                <c:pt idx="5">
                  <c:v>25.12399379635729</c:v>
                </c:pt>
                <c:pt idx="6">
                  <c:v>33.103175650122829</c:v>
                </c:pt>
                <c:pt idx="7">
                  <c:v>41.157202022585722</c:v>
                </c:pt>
                <c:pt idx="8">
                  <c:v>47.987040742062433</c:v>
                </c:pt>
                <c:pt idx="9">
                  <c:v>53.985420834820239</c:v>
                </c:pt>
                <c:pt idx="10">
                  <c:v>59.389901908493108</c:v>
                </c:pt>
                <c:pt idx="11">
                  <c:v>64.134852614817021</c:v>
                </c:pt>
                <c:pt idx="12">
                  <c:v>68.759322867726624</c:v>
                </c:pt>
                <c:pt idx="13">
                  <c:v>73.275859690069012</c:v>
                </c:pt>
                <c:pt idx="14">
                  <c:v>77.730400262564402</c:v>
                </c:pt>
                <c:pt idx="15">
                  <c:v>82.068742955583005</c:v>
                </c:pt>
                <c:pt idx="16">
                  <c:v>86.333203941671059</c:v>
                </c:pt>
                <c:pt idx="17">
                  <c:v>90.576678248342731</c:v>
                </c:pt>
                <c:pt idx="18">
                  <c:v>94.682684566376338</c:v>
                </c:pt>
                <c:pt idx="19">
                  <c:v>98.7882479875108</c:v>
                </c:pt>
                <c:pt idx="20">
                  <c:v>102.81051962121603</c:v>
                </c:pt>
                <c:pt idx="21">
                  <c:v>106.75102722374115</c:v>
                </c:pt>
                <c:pt idx="22">
                  <c:v>110.66732819140367</c:v>
                </c:pt>
                <c:pt idx="23">
                  <c:v>114.51007198108482</c:v>
                </c:pt>
                <c:pt idx="24">
                  <c:v>118.34225261811383</c:v>
                </c:pt>
                <c:pt idx="25">
                  <c:v>122.04397777681125</c:v>
                </c:pt>
                <c:pt idx="26">
                  <c:v>125.81039708504844</c:v>
                </c:pt>
                <c:pt idx="27">
                  <c:v>129.44817964600921</c:v>
                </c:pt>
                <c:pt idx="28">
                  <c:v>133.02281388187151</c:v>
                </c:pt>
                <c:pt idx="29">
                  <c:v>136.61132735693656</c:v>
                </c:pt>
                <c:pt idx="30">
                  <c:v>140.14390846438076</c:v>
                </c:pt>
                <c:pt idx="31">
                  <c:v>143.70329011506894</c:v>
                </c:pt>
                <c:pt idx="32">
                  <c:v>147.12884090530409</c:v>
                </c:pt>
                <c:pt idx="33">
                  <c:v>150.58818373744708</c:v>
                </c:pt>
                <c:pt idx="34">
                  <c:v>153.90893521880292</c:v>
                </c:pt>
                <c:pt idx="35">
                  <c:v>157.27039276034691</c:v>
                </c:pt>
                <c:pt idx="36">
                  <c:v>160.58508497149711</c:v>
                </c:pt>
                <c:pt idx="37">
                  <c:v>163.8534532369394</c:v>
                </c:pt>
                <c:pt idx="38">
                  <c:v>167.17864675192527</c:v>
                </c:pt>
                <c:pt idx="39">
                  <c:v>170.35860003222598</c:v>
                </c:pt>
                <c:pt idx="40">
                  <c:v>173.60207016633024</c:v>
                </c:pt>
                <c:pt idx="41">
                  <c:v>176.69510587320198</c:v>
                </c:pt>
                <c:pt idx="42">
                  <c:v>179.85834173640325</c:v>
                </c:pt>
                <c:pt idx="43">
                  <c:v>182.98343880023469</c:v>
                </c:pt>
                <c:pt idx="44">
                  <c:v>186.07072221169989</c:v>
                </c:pt>
                <c:pt idx="45">
                  <c:v>188.9968172877015</c:v>
                </c:pt>
                <c:pt idx="46">
                  <c:v>192.13305258355936</c:v>
                </c:pt>
                <c:pt idx="47">
                  <c:v>195.10865715350189</c:v>
                </c:pt>
                <c:pt idx="48">
                  <c:v>198.04756531686556</c:v>
                </c:pt>
                <c:pt idx="49">
                  <c:v>200.95001563752186</c:v>
                </c:pt>
                <c:pt idx="50">
                  <c:v>203.81623210662156</c:v>
                </c:pt>
                <c:pt idx="51">
                  <c:v>206.78837014170679</c:v>
                </c:pt>
                <c:pt idx="52">
                  <c:v>209.58590126620823</c:v>
                </c:pt>
                <c:pt idx="53">
                  <c:v>212.49585192469391</c:v>
                </c:pt>
                <c:pt idx="54">
                  <c:v>215.22553404615596</c:v>
                </c:pt>
                <c:pt idx="55">
                  <c:v>218.07416528503134</c:v>
                </c:pt>
                <c:pt idx="56">
                  <c:v>220.89392157183732</c:v>
                </c:pt>
                <c:pt idx="57">
                  <c:v>223.52484749934939</c:v>
                </c:pt>
                <c:pt idx="58">
                  <c:v>226.28445619844274</c:v>
                </c:pt>
                <c:pt idx="59">
                  <c:v>229.01575989868388</c:v>
                </c:pt>
                <c:pt idx="60">
                  <c:v>231.71893736596419</c:v>
                </c:pt>
                <c:pt idx="61">
                  <c:v>234.22160249264249</c:v>
                </c:pt>
                <c:pt idx="62">
                  <c:v>236.86597188820946</c:v>
                </c:pt>
                <c:pt idx="63">
                  <c:v>239.48269394709143</c:v>
                </c:pt>
                <c:pt idx="64">
                  <c:v>242.07192010248804</c:v>
                </c:pt>
                <c:pt idx="65">
                  <c:v>244.63379572673685</c:v>
                </c:pt>
                <c:pt idx="66">
                  <c:v>247.16846037508481</c:v>
                </c:pt>
                <c:pt idx="67">
                  <c:v>249.86722200828598</c:v>
                </c:pt>
                <c:pt idx="68">
                  <c:v>252.35102120165661</c:v>
                </c:pt>
                <c:pt idx="69">
                  <c:v>254.80801257236945</c:v>
                </c:pt>
                <c:pt idx="70">
                  <c:v>257.23831486378998</c:v>
                </c:pt>
                <c:pt idx="71">
                  <c:v>259.64204201045163</c:v>
                </c:pt>
                <c:pt idx="72">
                  <c:v>262.22604479477292</c:v>
                </c:pt>
                <c:pt idx="73">
                  <c:v>264.58018566204436</c:v>
                </c:pt>
                <c:pt idx="74">
                  <c:v>266.90808461805403</c:v>
                </c:pt>
                <c:pt idx="75">
                  <c:v>269.20983824914686</c:v>
                </c:pt>
                <c:pt idx="76">
                  <c:v>271.70491654358921</c:v>
                </c:pt>
                <c:pt idx="77">
                  <c:v>273.95796157825094</c:v>
                </c:pt>
                <c:pt idx="78">
                  <c:v>276.41070549723008</c:v>
                </c:pt>
                <c:pt idx="79">
                  <c:v>278.61545216933638</c:v>
                </c:pt>
                <c:pt idx="80">
                  <c:v>281.02630477025917</c:v>
                </c:pt>
                <c:pt idx="81">
                  <c:v>283.18313735123826</c:v>
                </c:pt>
                <c:pt idx="82">
                  <c:v>285.55251808212131</c:v>
                </c:pt>
                <c:pt idx="83">
                  <c:v>287.66179650822465</c:v>
                </c:pt>
                <c:pt idx="84">
                  <c:v>289.99010277044971</c:v>
                </c:pt>
                <c:pt idx="85">
                  <c:v>292.05216410314495</c:v>
                </c:pt>
                <c:pt idx="86">
                  <c:v>294.33977265979945</c:v>
                </c:pt>
                <c:pt idx="87">
                  <c:v>296.35493239848114</c:v>
                </c:pt>
                <c:pt idx="88">
                  <c:v>298.60220064602277</c:v>
                </c:pt>
                <c:pt idx="89">
                  <c:v>300.83090655087113</c:v>
                </c:pt>
                <c:pt idx="90">
                  <c:v>302.77802102819419</c:v>
                </c:pt>
                <c:pt idx="91">
                  <c:v>304.9668982198678</c:v>
                </c:pt>
                <c:pt idx="92">
                  <c:v>307.1374715132302</c:v>
                </c:pt>
                <c:pt idx="93">
                  <c:v>309.01719419003422</c:v>
                </c:pt>
                <c:pt idx="94">
                  <c:v>311.14841370756551</c:v>
                </c:pt>
                <c:pt idx="95">
                  <c:v>313.26157082712234</c:v>
                </c:pt>
                <c:pt idx="96">
                  <c:v>315.35674455252655</c:v>
                </c:pt>
                <c:pt idx="97">
                  <c:v>317.14874333297342</c:v>
                </c:pt>
                <c:pt idx="98">
                  <c:v>319.20515153525406</c:v>
                </c:pt>
                <c:pt idx="99">
                  <c:v>321.24379753355447</c:v>
                </c:pt>
                <c:pt idx="100">
                  <c:v>323.26475407699064</c:v>
                </c:pt>
              </c:numCache>
            </c:numRef>
          </c:yVal>
          <c:smooth val="0"/>
        </c:ser>
        <c:ser>
          <c:idx val="2"/>
          <c:order val="2"/>
          <c:tx>
            <c:strRef>
              <c:f>Estimator!$AK$7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Estimator!$AK$8:$AK$108</c:f>
              <c:numCache>
                <c:formatCode>General</c:formatCode>
                <c:ptCount val="101"/>
                <c:pt idx="0">
                  <c:v>0</c:v>
                </c:pt>
                <c:pt idx="1">
                  <c:v>1.1702500169522512</c:v>
                </c:pt>
                <c:pt idx="2">
                  <c:v>5.2891813528027178</c:v>
                </c:pt>
                <c:pt idx="3">
                  <c:v>10.847142127414072</c:v>
                </c:pt>
                <c:pt idx="4">
                  <c:v>17.364222606354431</c:v>
                </c:pt>
                <c:pt idx="5">
                  <c:v>24.601148704873776</c:v>
                </c:pt>
                <c:pt idx="6">
                  <c:v>32.414279090066657</c:v>
                </c:pt>
                <c:pt idx="7">
                  <c:v>40.300696435491361</c:v>
                </c:pt>
                <c:pt idx="8">
                  <c:v>46.988402193184733</c:v>
                </c:pt>
                <c:pt idx="9">
                  <c:v>52.861952467332827</c:v>
                </c:pt>
                <c:pt idx="10">
                  <c:v>58.153963110377148</c:v>
                </c:pt>
                <c:pt idx="11">
                  <c:v>62.64462320748531</c:v>
                </c:pt>
                <c:pt idx="12">
                  <c:v>66.992719427129458</c:v>
                </c:pt>
                <c:pt idx="13">
                  <c:v>71.242145427344255</c:v>
                </c:pt>
                <c:pt idx="14">
                  <c:v>75.412824939278835</c:v>
                </c:pt>
                <c:pt idx="15">
                  <c:v>79.451505631685635</c:v>
                </c:pt>
                <c:pt idx="16">
                  <c:v>83.400364430990322</c:v>
                </c:pt>
                <c:pt idx="17">
                  <c:v>87.270146986657338</c:v>
                </c:pt>
                <c:pt idx="18">
                  <c:v>91.026979223912548</c:v>
                </c:pt>
                <c:pt idx="19">
                  <c:v>94.720078647826128</c:v>
                </c:pt>
                <c:pt idx="20">
                  <c:v>98.359490530550573</c:v>
                </c:pt>
                <c:pt idx="21">
                  <c:v>101.9026554175873</c:v>
                </c:pt>
                <c:pt idx="22">
                  <c:v>105.35118782084061</c:v>
                </c:pt>
                <c:pt idx="23">
                  <c:v>108.7644677290433</c:v>
                </c:pt>
                <c:pt idx="24">
                  <c:v>112.09138893186103</c:v>
                </c:pt>
                <c:pt idx="25">
                  <c:v>115.39659632768051</c:v>
                </c:pt>
                <c:pt idx="26">
                  <c:v>118.6233386801598</c:v>
                </c:pt>
                <c:pt idx="27">
                  <c:v>121.77271355312459</c:v>
                </c:pt>
                <c:pt idx="28">
                  <c:v>124.84572051532824</c:v>
                </c:pt>
                <c:pt idx="29">
                  <c:v>127.91768503839549</c:v>
                </c:pt>
                <c:pt idx="30">
                  <c:v>130.84346715273188</c:v>
                </c:pt>
                <c:pt idx="31">
                  <c:v>133.77546005285569</c:v>
                </c:pt>
                <c:pt idx="32">
                  <c:v>136.64003597205502</c:v>
                </c:pt>
                <c:pt idx="33">
                  <c:v>139.52345502602424</c:v>
                </c:pt>
                <c:pt idx="34">
                  <c:v>142.25818136220943</c:v>
                </c:pt>
                <c:pt idx="35">
                  <c:v>145.01866518279218</c:v>
                </c:pt>
                <c:pt idx="36">
                  <c:v>147.72003399888064</c:v>
                </c:pt>
                <c:pt idx="37">
                  <c:v>150.2662753651538</c:v>
                </c:pt>
                <c:pt idx="38">
                  <c:v>152.84844592290426</c:v>
                </c:pt>
                <c:pt idx="39">
                  <c:v>155.47547199203552</c:v>
                </c:pt>
                <c:pt idx="40">
                  <c:v>157.94623342034339</c:v>
                </c:pt>
                <c:pt idx="41">
                  <c:v>160.36064503388693</c:v>
                </c:pt>
                <c:pt idx="42">
                  <c:v>162.82979710109294</c:v>
                </c:pt>
                <c:pt idx="43">
                  <c:v>165.13577672806025</c:v>
                </c:pt>
                <c:pt idx="44">
                  <c:v>167.5030010150399</c:v>
                </c:pt>
                <c:pt idx="45">
                  <c:v>169.70230296039657</c:v>
                </c:pt>
                <c:pt idx="46">
                  <c:v>171.96934478580468</c:v>
                </c:pt>
                <c:pt idx="47">
                  <c:v>174.18828628785707</c:v>
                </c:pt>
                <c:pt idx="48">
                  <c:v>176.35952381651254</c:v>
                </c:pt>
                <c:pt idx="49">
                  <c:v>178.48343771915017</c:v>
                </c:pt>
                <c:pt idx="50">
                  <c:v>180.56039318657264</c:v>
                </c:pt>
                <c:pt idx="51">
                  <c:v>182.59074102782549</c:v>
                </c:pt>
                <c:pt idx="52">
                  <c:v>184.57481838068534</c:v>
                </c:pt>
                <c:pt idx="53">
                  <c:v>186.65438456124878</c:v>
                </c:pt>
                <c:pt idx="54">
                  <c:v>188.5497619737634</c:v>
                </c:pt>
                <c:pt idx="55">
                  <c:v>190.39982309455183</c:v>
                </c:pt>
                <c:pt idx="56">
                  <c:v>192.35470565006122</c:v>
                </c:pt>
                <c:pt idx="57">
                  <c:v>194.11792104964576</c:v>
                </c:pt>
                <c:pt idx="58">
                  <c:v>195.99210496829875</c:v>
                </c:pt>
                <c:pt idx="59">
                  <c:v>197.66961927312221</c:v>
                </c:pt>
                <c:pt idx="60">
                  <c:v>199.46426289383865</c:v>
                </c:pt>
                <c:pt idx="61">
                  <c:v>201.22088684698676</c:v>
                </c:pt>
                <c:pt idx="62">
                  <c:v>202.77334268527878</c:v>
                </c:pt>
                <c:pt idx="63">
                  <c:v>204.45205067843008</c:v>
                </c:pt>
                <c:pt idx="64">
                  <c:v>206.09353122928039</c:v>
                </c:pt>
                <c:pt idx="65">
                  <c:v>207.69803721626005</c:v>
                </c:pt>
                <c:pt idx="66">
                  <c:v>209.08823089208795</c:v>
                </c:pt>
                <c:pt idx="67">
                  <c:v>210.61679343082682</c:v>
                </c:pt>
                <c:pt idx="68">
                  <c:v>212.10909509714958</c:v>
                </c:pt>
                <c:pt idx="69">
                  <c:v>213.56536493203626</c:v>
                </c:pt>
                <c:pt idx="70">
                  <c:v>214.9858266197229</c:v>
                </c:pt>
                <c:pt idx="71">
                  <c:v>216.3706986782918</c:v>
                </c:pt>
                <c:pt idx="72">
                  <c:v>217.72019463900625</c:v>
                </c:pt>
                <c:pt idx="73">
                  <c:v>219.03452321514223</c:v>
                </c:pt>
                <c:pt idx="74">
                  <c:v>220.31388846103485</c:v>
                </c:pt>
                <c:pt idx="75">
                  <c:v>221.7609532423262</c:v>
                </c:pt>
                <c:pt idx="76">
                  <c:v>222.97379956002331</c:v>
                </c:pt>
                <c:pt idx="77">
                  <c:v>224.15227904465428</c:v>
                </c:pt>
                <c:pt idx="78">
                  <c:v>225.2965788146937</c:v>
                </c:pt>
                <c:pt idx="79">
                  <c:v>226.40688200242528</c:v>
                </c:pt>
                <c:pt idx="80">
                  <c:v>227.69954037330621</c:v>
                </c:pt>
                <c:pt idx="81">
                  <c:v>228.74524606411751</c:v>
                </c:pt>
                <c:pt idx="82">
                  <c:v>229.75749391171843</c:v>
                </c:pt>
                <c:pt idx="83">
                  <c:v>230.73645246742046</c:v>
                </c:pt>
                <c:pt idx="84">
                  <c:v>231.90947726633419</c:v>
                </c:pt>
                <c:pt idx="85">
                  <c:v>232.8252519297952</c:v>
                </c:pt>
                <c:pt idx="86">
                  <c:v>233.94072615154224</c:v>
                </c:pt>
                <c:pt idx="87">
                  <c:v>234.79399466630582</c:v>
                </c:pt>
                <c:pt idx="88">
                  <c:v>235.614793766388</c:v>
                </c:pt>
                <c:pt idx="89">
                  <c:v>236.64402062641975</c:v>
                </c:pt>
                <c:pt idx="90">
                  <c:v>237.4032790751742</c:v>
                </c:pt>
                <c:pt idx="91">
                  <c:v>238.37662778025069</c:v>
                </c:pt>
                <c:pt idx="92">
                  <c:v>239.07496878691921</c:v>
                </c:pt>
                <c:pt idx="93">
                  <c:v>239.99307435049749</c:v>
                </c:pt>
                <c:pt idx="94">
                  <c:v>240.63110136016229</c:v>
                </c:pt>
                <c:pt idx="95">
                  <c:v>241.49458084521365</c:v>
                </c:pt>
                <c:pt idx="96">
                  <c:v>242.07287847486498</c:v>
                </c:pt>
                <c:pt idx="97">
                  <c:v>242.88233191163181</c:v>
                </c:pt>
                <c:pt idx="98">
                  <c:v>243.6661978903966</c:v>
                </c:pt>
                <c:pt idx="99">
                  <c:v>244.15747802872312</c:v>
                </c:pt>
                <c:pt idx="100">
                  <c:v>244.88819008526838</c:v>
                </c:pt>
              </c:numCache>
            </c:numRef>
          </c:yVal>
          <c:smooth val="0"/>
        </c:ser>
        <c:ser>
          <c:idx val="3"/>
          <c:order val="3"/>
          <c:tx>
            <c:strRef>
              <c:f>Estimator!$AL$7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Estimator!$AL$8:$AL$108</c:f>
              <c:numCache>
                <c:formatCode>General</c:formatCode>
                <c:ptCount val="101"/>
                <c:pt idx="0">
                  <c:v>0</c:v>
                </c:pt>
                <c:pt idx="1">
                  <c:v>1.1471702642088855</c:v>
                </c:pt>
                <c:pt idx="2">
                  <c:v>5.1848677479583207</c:v>
                </c:pt>
                <c:pt idx="3">
                  <c:v>10.633214031155752</c:v>
                </c:pt>
                <c:pt idx="4">
                  <c:v>17.021764192741973</c:v>
                </c:pt>
                <c:pt idx="5">
                  <c:v>24.115963128213863</c:v>
                </c:pt>
                <c:pt idx="6">
                  <c:v>31.775002409087371</c:v>
                </c:pt>
                <c:pt idx="7">
                  <c:v>39.505883279633466</c:v>
                </c:pt>
                <c:pt idx="8">
                  <c:v>46.061693636282598</c:v>
                </c:pt>
                <c:pt idx="9">
                  <c:v>51.819405340817923</c:v>
                </c:pt>
                <c:pt idx="10">
                  <c:v>57.007046579557674</c:v>
                </c:pt>
                <c:pt idx="11">
                  <c:v>61.287844696027697</c:v>
                </c:pt>
                <c:pt idx="12">
                  <c:v>65.411016817665242</c:v>
                </c:pt>
                <c:pt idx="13">
                  <c:v>69.420461465374089</c:v>
                </c:pt>
                <c:pt idx="14">
                  <c:v>73.302911832193459</c:v>
                </c:pt>
                <c:pt idx="15">
                  <c:v>77.070147014702044</c:v>
                </c:pt>
                <c:pt idx="16">
                  <c:v>80.694981172047903</c:v>
                </c:pt>
                <c:pt idx="17">
                  <c:v>84.262707815640795</c:v>
                </c:pt>
                <c:pt idx="18">
                  <c:v>87.704339592724381</c:v>
                </c:pt>
                <c:pt idx="19">
                  <c:v>91.068693291649296</c:v>
                </c:pt>
                <c:pt idx="20">
                  <c:v>94.316972220436156</c:v>
                </c:pt>
                <c:pt idx="21">
                  <c:v>97.502784852600186</c:v>
                </c:pt>
                <c:pt idx="22">
                  <c:v>100.58173911313136</c:v>
                </c:pt>
                <c:pt idx="23">
                  <c:v>103.61237218757438</c:v>
                </c:pt>
                <c:pt idx="24">
                  <c:v>106.54477979997642</c:v>
                </c:pt>
                <c:pt idx="25">
                  <c:v>109.38047714285828</c:v>
                </c:pt>
                <c:pt idx="26">
                  <c:v>112.18552637050171</c:v>
                </c:pt>
                <c:pt idx="27">
                  <c:v>114.83455820560309</c:v>
                </c:pt>
                <c:pt idx="28">
                  <c:v>117.46077078078289</c:v>
                </c:pt>
                <c:pt idx="29">
                  <c:v>120.0732489547446</c:v>
                </c:pt>
                <c:pt idx="30">
                  <c:v>122.53056479589365</c:v>
                </c:pt>
                <c:pt idx="31">
                  <c:v>124.98155399649838</c:v>
                </c:pt>
                <c:pt idx="32">
                  <c:v>127.35462521648671</c:v>
                </c:pt>
                <c:pt idx="33">
                  <c:v>129.65072925664532</c:v>
                </c:pt>
                <c:pt idx="34">
                  <c:v>131.87076250555458</c:v>
                </c:pt>
                <c:pt idx="35">
                  <c:v>134.10392845127421</c:v>
                </c:pt>
                <c:pt idx="36">
                  <c:v>136.17701456908173</c:v>
                </c:pt>
                <c:pt idx="37">
                  <c:v>138.27008436813853</c:v>
                </c:pt>
                <c:pt idx="38">
                  <c:v>140.29555483876297</c:v>
                </c:pt>
                <c:pt idx="39">
                  <c:v>142.15536002631833</c:v>
                </c:pt>
                <c:pt idx="40">
                  <c:v>144.04520826481726</c:v>
                </c:pt>
                <c:pt idx="41">
                  <c:v>145.97361040235805</c:v>
                </c:pt>
                <c:pt idx="42">
                  <c:v>147.73577084592145</c:v>
                </c:pt>
                <c:pt idx="43">
                  <c:v>149.43372930691368</c:v>
                </c:pt>
                <c:pt idx="44">
                  <c:v>151.17990764213505</c:v>
                </c:pt>
                <c:pt idx="45">
                  <c:v>152.75392241382502</c:v>
                </c:pt>
                <c:pt idx="46">
                  <c:v>154.3824877528975</c:v>
                </c:pt>
                <c:pt idx="47">
                  <c:v>155.83483857234745</c:v>
                </c:pt>
                <c:pt idx="48">
                  <c:v>157.34804170091462</c:v>
                </c:pt>
                <c:pt idx="49">
                  <c:v>158.80562279866243</c:v>
                </c:pt>
                <c:pt idx="50">
                  <c:v>160.20810128294539</c:v>
                </c:pt>
                <c:pt idx="51">
                  <c:v>161.5559813410824</c:v>
                </c:pt>
                <c:pt idx="52">
                  <c:v>162.84975268072358</c:v>
                </c:pt>
                <c:pt idx="53">
                  <c:v>164.08989122052162</c:v>
                </c:pt>
                <c:pt idx="54">
                  <c:v>165.27685972660095</c:v>
                </c:pt>
                <c:pt idx="55">
                  <c:v>166.41110839966134</c:v>
                </c:pt>
                <c:pt idx="56">
                  <c:v>167.49307541707987</c:v>
                </c:pt>
                <c:pt idx="57">
                  <c:v>168.66820098983854</c:v>
                </c:pt>
                <c:pt idx="58">
                  <c:v>169.64948209478132</c:v>
                </c:pt>
                <c:pt idx="59">
                  <c:v>170.57974126979312</c:v>
                </c:pt>
                <c:pt idx="60">
                  <c:v>171.61194011102344</c:v>
                </c:pt>
                <c:pt idx="61">
                  <c:v>172.44397098890329</c:v>
                </c:pt>
                <c:pt idx="62">
                  <c:v>173.38368498525671</c:v>
                </c:pt>
                <c:pt idx="63">
                  <c:v>174.11903993687096</c:v>
                </c:pt>
                <c:pt idx="64">
                  <c:v>174.96781330207909</c:v>
                </c:pt>
                <c:pt idx="65">
                  <c:v>175.60797785384344</c:v>
                </c:pt>
                <c:pt idx="66">
                  <c:v>176.3672930815577</c:v>
                </c:pt>
                <c:pt idx="67">
                  <c:v>177.0835879389023</c:v>
                </c:pt>
                <c:pt idx="68">
                  <c:v>177.75721459617986</c:v>
                </c:pt>
                <c:pt idx="69">
                  <c:v>178.213931698755</c:v>
                </c:pt>
                <c:pt idx="70">
                  <c:v>178.80090696156105</c:v>
                </c:pt>
                <c:pt idx="71">
                  <c:v>179.34623269760743</c:v>
                </c:pt>
                <c:pt idx="72">
                  <c:v>179.85023741953492</c:v>
                </c:pt>
                <c:pt idx="73">
                  <c:v>180.31324426548792</c:v>
                </c:pt>
                <c:pt idx="74">
                  <c:v>180.73557117229282</c:v>
                </c:pt>
                <c:pt idx="75">
                  <c:v>181.11753103914674</c:v>
                </c:pt>
                <c:pt idx="76">
                  <c:v>181.45943188244931</c:v>
                </c:pt>
                <c:pt idx="77">
                  <c:v>181.76157698229829</c:v>
                </c:pt>
                <c:pt idx="78">
                  <c:v>182.02426502120318</c:v>
                </c:pt>
                <c:pt idx="79">
                  <c:v>182.24779021547241</c:v>
                </c:pt>
                <c:pt idx="80">
                  <c:v>182.43244243970921</c:v>
                </c:pt>
                <c:pt idx="81">
                  <c:v>182.57850734483711</c:v>
                </c:pt>
                <c:pt idx="82">
                  <c:v>182.6862664700171</c:v>
                </c:pt>
                <c:pt idx="83">
                  <c:v>182.75599734881146</c:v>
                </c:pt>
                <c:pt idx="84">
                  <c:v>182.99804197056005</c:v>
                </c:pt>
                <c:pt idx="85">
                  <c:v>182.99492919382894</c:v>
                </c:pt>
                <c:pt idx="86">
                  <c:v>182.95460290604566</c:v>
                </c:pt>
                <c:pt idx="87">
                  <c:v>182.87732583662037</c:v>
                </c:pt>
                <c:pt idx="88">
                  <c:v>182.98251585830556</c:v>
                </c:pt>
                <c:pt idx="89">
                  <c:v>182.83452038439913</c:v>
                </c:pt>
                <c:pt idx="90">
                  <c:v>182.65034747447422</c:v>
                </c:pt>
                <c:pt idx="91">
                  <c:v>182.43024639777551</c:v>
                </c:pt>
                <c:pt idx="92">
                  <c:v>182.40273748951546</c:v>
                </c:pt>
                <c:pt idx="93">
                  <c:v>182.11394074860075</c:v>
                </c:pt>
                <c:pt idx="94">
                  <c:v>182.02251017069702</c:v>
                </c:pt>
                <c:pt idx="95">
                  <c:v>181.66599602239216</c:v>
                </c:pt>
                <c:pt idx="96">
                  <c:v>181.27476775039656</c:v>
                </c:pt>
                <c:pt idx="97">
                  <c:v>181.08832998356334</c:v>
                </c:pt>
                <c:pt idx="98">
                  <c:v>180.63080856351453</c:v>
                </c:pt>
                <c:pt idx="99">
                  <c:v>180.38281971814067</c:v>
                </c:pt>
                <c:pt idx="100">
                  <c:v>179.85993079377144</c:v>
                </c:pt>
              </c:numCache>
            </c:numRef>
          </c:yVal>
          <c:smooth val="0"/>
        </c:ser>
        <c:dLbls>
          <c:showLegendKey val="0"/>
          <c:showVal val="0"/>
          <c:showCatName val="0"/>
          <c:showSerName val="0"/>
          <c:showPercent val="0"/>
          <c:showBubbleSize val="0"/>
        </c:dLbls>
        <c:axId val="198842992"/>
        <c:axId val="198843384"/>
      </c:scatterChart>
      <c:valAx>
        <c:axId val="198842992"/>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3384"/>
        <c:crosses val="autoZero"/>
        <c:crossBetween val="midCat"/>
        <c:majorUnit val="10"/>
      </c:valAx>
      <c:valAx>
        <c:axId val="198843384"/>
        <c:scaling>
          <c:orientation val="minMax"/>
        </c:scaling>
        <c:delete val="0"/>
        <c:axPos val="l"/>
        <c:majorGridlines/>
        <c:title>
          <c:tx>
            <c:rich>
              <a:bodyPr rot="-5400000" vert="horz"/>
              <a:lstStyle/>
              <a:p>
                <a:pPr>
                  <a:defRPr/>
                </a:pPr>
                <a:r>
                  <a:rPr lang="en-AU"/>
                  <a:t>Above Ground Sequestration (CO₂-e t/ha)</a:t>
                </a:r>
              </a:p>
            </c:rich>
          </c:tx>
          <c:layout>
            <c:manualLayout>
              <c:xMode val="edge"/>
              <c:yMode val="edge"/>
              <c:x val="9.0267914106390186E-3"/>
              <c:y val="8.9769420851466525E-2"/>
            </c:manualLayout>
          </c:layout>
          <c:overlay val="0"/>
        </c:title>
        <c:numFmt formatCode="General" sourceLinked="1"/>
        <c:majorTickMark val="out"/>
        <c:minorTickMark val="none"/>
        <c:tickLblPos val="nextTo"/>
        <c:crossAx val="198842992"/>
        <c:crosses val="autoZero"/>
        <c:crossBetween val="midCat"/>
      </c:valAx>
      <c:spPr>
        <a:ln>
          <a:solidFill>
            <a:schemeClr val="tx1"/>
          </a:solidFill>
        </a:ln>
      </c:spPr>
    </c:plotArea>
    <c:legend>
      <c:legendPos val="r"/>
      <c:layout>
        <c:manualLayout>
          <c:xMode val="edge"/>
          <c:yMode val="edge"/>
          <c:x val="0.1641578882720893"/>
          <c:y val="0.11580557008590135"/>
          <c:w val="0.20792959358802041"/>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AU" sz="1100"/>
              <a:t>Plants Per Hectare</a:t>
            </a:r>
          </a:p>
        </c:rich>
      </c:tx>
      <c:overlay val="1"/>
    </c:title>
    <c:autoTitleDeleted val="0"/>
    <c:plotArea>
      <c:layout>
        <c:manualLayout>
          <c:layoutTarget val="inner"/>
          <c:xMode val="edge"/>
          <c:yMode val="edge"/>
          <c:x val="0.15475833333333333"/>
          <c:y val="0.11786672609678982"/>
          <c:w val="0.8052456018518519"/>
          <c:h val="0.75986701069464413"/>
        </c:manualLayout>
      </c:layout>
      <c:scatterChart>
        <c:scatterStyle val="lineMarker"/>
        <c:varyColors val="0"/>
        <c:ser>
          <c:idx val="0"/>
          <c:order val="0"/>
          <c:tx>
            <c:strRef>
              <c:f>Estimator!$AI$7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Estimator!$U$8:$U$108</c:f>
              <c:numCache>
                <c:formatCode>General</c:formatCode>
                <c:ptCount val="101"/>
                <c:pt idx="0">
                  <c:v>1343</c:v>
                </c:pt>
                <c:pt idx="1">
                  <c:v>1113</c:v>
                </c:pt>
                <c:pt idx="2">
                  <c:v>997</c:v>
                </c:pt>
                <c:pt idx="3">
                  <c:v>923</c:v>
                </c:pt>
                <c:pt idx="4">
                  <c:v>868</c:v>
                </c:pt>
                <c:pt idx="5">
                  <c:v>827</c:v>
                </c:pt>
                <c:pt idx="6">
                  <c:v>793</c:v>
                </c:pt>
                <c:pt idx="7">
                  <c:v>765</c:v>
                </c:pt>
                <c:pt idx="8">
                  <c:v>741</c:v>
                </c:pt>
                <c:pt idx="9">
                  <c:v>720</c:v>
                </c:pt>
                <c:pt idx="10">
                  <c:v>701</c:v>
                </c:pt>
                <c:pt idx="11">
                  <c:v>685</c:v>
                </c:pt>
                <c:pt idx="12">
                  <c:v>670</c:v>
                </c:pt>
                <c:pt idx="13">
                  <c:v>657</c:v>
                </c:pt>
                <c:pt idx="14">
                  <c:v>645</c:v>
                </c:pt>
                <c:pt idx="15">
                  <c:v>634</c:v>
                </c:pt>
                <c:pt idx="16">
                  <c:v>623</c:v>
                </c:pt>
                <c:pt idx="17">
                  <c:v>614</c:v>
                </c:pt>
                <c:pt idx="18">
                  <c:v>605</c:v>
                </c:pt>
                <c:pt idx="19">
                  <c:v>596</c:v>
                </c:pt>
                <c:pt idx="20">
                  <c:v>588</c:v>
                </c:pt>
                <c:pt idx="21">
                  <c:v>581</c:v>
                </c:pt>
                <c:pt idx="22">
                  <c:v>574</c:v>
                </c:pt>
                <c:pt idx="23">
                  <c:v>568</c:v>
                </c:pt>
                <c:pt idx="24">
                  <c:v>561</c:v>
                </c:pt>
                <c:pt idx="25">
                  <c:v>555</c:v>
                </c:pt>
                <c:pt idx="26">
                  <c:v>550</c:v>
                </c:pt>
                <c:pt idx="27">
                  <c:v>544</c:v>
                </c:pt>
                <c:pt idx="28">
                  <c:v>539</c:v>
                </c:pt>
                <c:pt idx="29">
                  <c:v>534</c:v>
                </c:pt>
                <c:pt idx="30">
                  <c:v>529</c:v>
                </c:pt>
                <c:pt idx="31">
                  <c:v>525</c:v>
                </c:pt>
                <c:pt idx="32">
                  <c:v>521</c:v>
                </c:pt>
                <c:pt idx="33">
                  <c:v>516</c:v>
                </c:pt>
                <c:pt idx="34">
                  <c:v>512</c:v>
                </c:pt>
                <c:pt idx="35">
                  <c:v>508</c:v>
                </c:pt>
                <c:pt idx="36">
                  <c:v>505</c:v>
                </c:pt>
                <c:pt idx="37">
                  <c:v>501</c:v>
                </c:pt>
                <c:pt idx="38">
                  <c:v>497</c:v>
                </c:pt>
                <c:pt idx="39">
                  <c:v>494</c:v>
                </c:pt>
                <c:pt idx="40">
                  <c:v>491</c:v>
                </c:pt>
                <c:pt idx="41">
                  <c:v>488</c:v>
                </c:pt>
                <c:pt idx="42">
                  <c:v>484</c:v>
                </c:pt>
                <c:pt idx="43">
                  <c:v>481</c:v>
                </c:pt>
                <c:pt idx="44">
                  <c:v>479</c:v>
                </c:pt>
                <c:pt idx="45">
                  <c:v>476</c:v>
                </c:pt>
                <c:pt idx="46">
                  <c:v>473</c:v>
                </c:pt>
                <c:pt idx="47">
                  <c:v>470</c:v>
                </c:pt>
                <c:pt idx="48">
                  <c:v>468</c:v>
                </c:pt>
                <c:pt idx="49">
                  <c:v>465</c:v>
                </c:pt>
                <c:pt idx="50">
                  <c:v>463</c:v>
                </c:pt>
                <c:pt idx="51">
                  <c:v>460</c:v>
                </c:pt>
                <c:pt idx="52">
                  <c:v>458</c:v>
                </c:pt>
                <c:pt idx="53">
                  <c:v>455</c:v>
                </c:pt>
                <c:pt idx="54">
                  <c:v>453</c:v>
                </c:pt>
                <c:pt idx="55">
                  <c:v>451</c:v>
                </c:pt>
                <c:pt idx="56">
                  <c:v>449</c:v>
                </c:pt>
                <c:pt idx="57">
                  <c:v>447</c:v>
                </c:pt>
                <c:pt idx="58">
                  <c:v>445</c:v>
                </c:pt>
                <c:pt idx="59">
                  <c:v>443</c:v>
                </c:pt>
                <c:pt idx="60">
                  <c:v>441</c:v>
                </c:pt>
                <c:pt idx="61">
                  <c:v>439</c:v>
                </c:pt>
                <c:pt idx="62">
                  <c:v>437</c:v>
                </c:pt>
                <c:pt idx="63">
                  <c:v>435</c:v>
                </c:pt>
                <c:pt idx="64">
                  <c:v>433</c:v>
                </c:pt>
                <c:pt idx="65">
                  <c:v>431</c:v>
                </c:pt>
                <c:pt idx="66">
                  <c:v>430</c:v>
                </c:pt>
                <c:pt idx="67">
                  <c:v>428</c:v>
                </c:pt>
                <c:pt idx="68">
                  <c:v>426</c:v>
                </c:pt>
                <c:pt idx="69">
                  <c:v>424</c:v>
                </c:pt>
                <c:pt idx="70">
                  <c:v>423</c:v>
                </c:pt>
                <c:pt idx="71">
                  <c:v>421</c:v>
                </c:pt>
                <c:pt idx="72">
                  <c:v>420</c:v>
                </c:pt>
                <c:pt idx="73">
                  <c:v>418</c:v>
                </c:pt>
                <c:pt idx="74">
                  <c:v>417</c:v>
                </c:pt>
                <c:pt idx="75">
                  <c:v>415</c:v>
                </c:pt>
                <c:pt idx="76">
                  <c:v>414</c:v>
                </c:pt>
                <c:pt idx="77">
                  <c:v>412</c:v>
                </c:pt>
                <c:pt idx="78">
                  <c:v>411</c:v>
                </c:pt>
                <c:pt idx="79">
                  <c:v>409</c:v>
                </c:pt>
                <c:pt idx="80">
                  <c:v>408</c:v>
                </c:pt>
                <c:pt idx="81">
                  <c:v>407</c:v>
                </c:pt>
                <c:pt idx="82">
                  <c:v>405</c:v>
                </c:pt>
                <c:pt idx="83">
                  <c:v>404</c:v>
                </c:pt>
                <c:pt idx="84">
                  <c:v>403</c:v>
                </c:pt>
                <c:pt idx="85">
                  <c:v>401</c:v>
                </c:pt>
                <c:pt idx="86">
                  <c:v>400</c:v>
                </c:pt>
                <c:pt idx="87">
                  <c:v>399</c:v>
                </c:pt>
                <c:pt idx="88">
                  <c:v>398</c:v>
                </c:pt>
                <c:pt idx="89">
                  <c:v>396</c:v>
                </c:pt>
                <c:pt idx="90">
                  <c:v>395</c:v>
                </c:pt>
                <c:pt idx="91">
                  <c:v>394</c:v>
                </c:pt>
                <c:pt idx="92">
                  <c:v>393</c:v>
                </c:pt>
                <c:pt idx="93">
                  <c:v>392</c:v>
                </c:pt>
                <c:pt idx="94">
                  <c:v>391</c:v>
                </c:pt>
                <c:pt idx="95">
                  <c:v>390</c:v>
                </c:pt>
                <c:pt idx="96">
                  <c:v>388</c:v>
                </c:pt>
                <c:pt idx="97">
                  <c:v>387</c:v>
                </c:pt>
                <c:pt idx="98">
                  <c:v>386</c:v>
                </c:pt>
                <c:pt idx="99">
                  <c:v>385</c:v>
                </c:pt>
                <c:pt idx="100">
                  <c:v>384</c:v>
                </c:pt>
              </c:numCache>
            </c:numRef>
          </c:yVal>
          <c:smooth val="0"/>
        </c:ser>
        <c:ser>
          <c:idx val="1"/>
          <c:order val="1"/>
          <c:tx>
            <c:strRef>
              <c:f>Estimator!$AJ$7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Estimator!$Y$8:$Y$108</c:f>
              <c:numCache>
                <c:formatCode>General</c:formatCode>
                <c:ptCount val="101"/>
                <c:pt idx="0">
                  <c:v>1343</c:v>
                </c:pt>
                <c:pt idx="1">
                  <c:v>1113</c:v>
                </c:pt>
                <c:pt idx="2">
                  <c:v>996</c:v>
                </c:pt>
                <c:pt idx="3">
                  <c:v>921</c:v>
                </c:pt>
                <c:pt idx="4">
                  <c:v>866</c:v>
                </c:pt>
                <c:pt idx="5">
                  <c:v>824</c:v>
                </c:pt>
                <c:pt idx="6">
                  <c:v>790</c:v>
                </c:pt>
                <c:pt idx="7">
                  <c:v>761</c:v>
                </c:pt>
                <c:pt idx="8">
                  <c:v>737</c:v>
                </c:pt>
                <c:pt idx="9">
                  <c:v>716</c:v>
                </c:pt>
                <c:pt idx="10">
                  <c:v>697</c:v>
                </c:pt>
                <c:pt idx="11">
                  <c:v>681</c:v>
                </c:pt>
                <c:pt idx="12">
                  <c:v>666</c:v>
                </c:pt>
                <c:pt idx="13">
                  <c:v>652</c:v>
                </c:pt>
                <c:pt idx="14">
                  <c:v>640</c:v>
                </c:pt>
                <c:pt idx="15">
                  <c:v>628</c:v>
                </c:pt>
                <c:pt idx="16">
                  <c:v>617</c:v>
                </c:pt>
                <c:pt idx="17">
                  <c:v>608</c:v>
                </c:pt>
                <c:pt idx="18">
                  <c:v>598</c:v>
                </c:pt>
                <c:pt idx="19">
                  <c:v>590</c:v>
                </c:pt>
                <c:pt idx="20">
                  <c:v>582</c:v>
                </c:pt>
                <c:pt idx="21">
                  <c:v>574</c:v>
                </c:pt>
                <c:pt idx="22">
                  <c:v>567</c:v>
                </c:pt>
                <c:pt idx="23">
                  <c:v>560</c:v>
                </c:pt>
                <c:pt idx="24">
                  <c:v>554</c:v>
                </c:pt>
                <c:pt idx="25">
                  <c:v>547</c:v>
                </c:pt>
                <c:pt idx="26">
                  <c:v>542</c:v>
                </c:pt>
                <c:pt idx="27">
                  <c:v>536</c:v>
                </c:pt>
                <c:pt idx="28">
                  <c:v>530</c:v>
                </c:pt>
                <c:pt idx="29">
                  <c:v>525</c:v>
                </c:pt>
                <c:pt idx="30">
                  <c:v>520</c:v>
                </c:pt>
                <c:pt idx="31">
                  <c:v>516</c:v>
                </c:pt>
                <c:pt idx="32">
                  <c:v>511</c:v>
                </c:pt>
                <c:pt idx="33">
                  <c:v>507</c:v>
                </c:pt>
                <c:pt idx="34">
                  <c:v>502</c:v>
                </c:pt>
                <c:pt idx="35">
                  <c:v>498</c:v>
                </c:pt>
                <c:pt idx="36">
                  <c:v>494</c:v>
                </c:pt>
                <c:pt idx="37">
                  <c:v>490</c:v>
                </c:pt>
                <c:pt idx="38">
                  <c:v>487</c:v>
                </c:pt>
                <c:pt idx="39">
                  <c:v>483</c:v>
                </c:pt>
                <c:pt idx="40">
                  <c:v>480</c:v>
                </c:pt>
                <c:pt idx="41">
                  <c:v>476</c:v>
                </c:pt>
                <c:pt idx="42">
                  <c:v>473</c:v>
                </c:pt>
                <c:pt idx="43">
                  <c:v>470</c:v>
                </c:pt>
                <c:pt idx="44">
                  <c:v>467</c:v>
                </c:pt>
                <c:pt idx="45">
                  <c:v>463</c:v>
                </c:pt>
                <c:pt idx="46">
                  <c:v>461</c:v>
                </c:pt>
                <c:pt idx="47">
                  <c:v>458</c:v>
                </c:pt>
                <c:pt idx="48">
                  <c:v>455</c:v>
                </c:pt>
                <c:pt idx="49">
                  <c:v>452</c:v>
                </c:pt>
                <c:pt idx="50">
                  <c:v>449</c:v>
                </c:pt>
                <c:pt idx="51">
                  <c:v>447</c:v>
                </c:pt>
                <c:pt idx="52">
                  <c:v>444</c:v>
                </c:pt>
                <c:pt idx="53">
                  <c:v>442</c:v>
                </c:pt>
                <c:pt idx="54">
                  <c:v>439</c:v>
                </c:pt>
                <c:pt idx="55">
                  <c:v>437</c:v>
                </c:pt>
                <c:pt idx="56">
                  <c:v>435</c:v>
                </c:pt>
                <c:pt idx="57">
                  <c:v>432</c:v>
                </c:pt>
                <c:pt idx="58">
                  <c:v>430</c:v>
                </c:pt>
                <c:pt idx="59">
                  <c:v>428</c:v>
                </c:pt>
                <c:pt idx="60">
                  <c:v>426</c:v>
                </c:pt>
                <c:pt idx="61">
                  <c:v>423</c:v>
                </c:pt>
                <c:pt idx="62">
                  <c:v>421</c:v>
                </c:pt>
                <c:pt idx="63">
                  <c:v>419</c:v>
                </c:pt>
                <c:pt idx="64">
                  <c:v>417</c:v>
                </c:pt>
                <c:pt idx="65">
                  <c:v>415</c:v>
                </c:pt>
                <c:pt idx="66">
                  <c:v>413</c:v>
                </c:pt>
                <c:pt idx="67">
                  <c:v>412</c:v>
                </c:pt>
                <c:pt idx="68">
                  <c:v>410</c:v>
                </c:pt>
                <c:pt idx="69">
                  <c:v>408</c:v>
                </c:pt>
                <c:pt idx="70">
                  <c:v>406</c:v>
                </c:pt>
                <c:pt idx="71">
                  <c:v>404</c:v>
                </c:pt>
                <c:pt idx="72">
                  <c:v>403</c:v>
                </c:pt>
                <c:pt idx="73">
                  <c:v>401</c:v>
                </c:pt>
                <c:pt idx="74">
                  <c:v>399</c:v>
                </c:pt>
                <c:pt idx="75">
                  <c:v>397</c:v>
                </c:pt>
                <c:pt idx="76">
                  <c:v>396</c:v>
                </c:pt>
                <c:pt idx="77">
                  <c:v>394</c:v>
                </c:pt>
                <c:pt idx="78">
                  <c:v>393</c:v>
                </c:pt>
                <c:pt idx="79">
                  <c:v>391</c:v>
                </c:pt>
                <c:pt idx="80">
                  <c:v>390</c:v>
                </c:pt>
                <c:pt idx="81">
                  <c:v>388</c:v>
                </c:pt>
                <c:pt idx="82">
                  <c:v>387</c:v>
                </c:pt>
                <c:pt idx="83">
                  <c:v>385</c:v>
                </c:pt>
                <c:pt idx="84">
                  <c:v>384</c:v>
                </c:pt>
                <c:pt idx="85">
                  <c:v>382</c:v>
                </c:pt>
                <c:pt idx="86">
                  <c:v>381</c:v>
                </c:pt>
                <c:pt idx="87">
                  <c:v>379</c:v>
                </c:pt>
                <c:pt idx="88">
                  <c:v>378</c:v>
                </c:pt>
                <c:pt idx="89">
                  <c:v>377</c:v>
                </c:pt>
                <c:pt idx="90">
                  <c:v>375</c:v>
                </c:pt>
                <c:pt idx="91">
                  <c:v>374</c:v>
                </c:pt>
                <c:pt idx="92">
                  <c:v>373</c:v>
                </c:pt>
                <c:pt idx="93">
                  <c:v>371</c:v>
                </c:pt>
                <c:pt idx="94">
                  <c:v>370</c:v>
                </c:pt>
                <c:pt idx="95">
                  <c:v>369</c:v>
                </c:pt>
                <c:pt idx="96">
                  <c:v>368</c:v>
                </c:pt>
                <c:pt idx="97">
                  <c:v>366</c:v>
                </c:pt>
                <c:pt idx="98">
                  <c:v>365</c:v>
                </c:pt>
                <c:pt idx="99">
                  <c:v>364</c:v>
                </c:pt>
                <c:pt idx="100">
                  <c:v>363</c:v>
                </c:pt>
              </c:numCache>
            </c:numRef>
          </c:yVal>
          <c:smooth val="0"/>
        </c:ser>
        <c:ser>
          <c:idx val="2"/>
          <c:order val="2"/>
          <c:tx>
            <c:strRef>
              <c:f>Estimator!$AK$7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Estimator!$AC$8:$AC$108</c:f>
              <c:numCache>
                <c:formatCode>General</c:formatCode>
                <c:ptCount val="101"/>
                <c:pt idx="0">
                  <c:v>1343</c:v>
                </c:pt>
                <c:pt idx="1">
                  <c:v>1112</c:v>
                </c:pt>
                <c:pt idx="2">
                  <c:v>995</c:v>
                </c:pt>
                <c:pt idx="3">
                  <c:v>919</c:v>
                </c:pt>
                <c:pt idx="4">
                  <c:v>864</c:v>
                </c:pt>
                <c:pt idx="5">
                  <c:v>821</c:v>
                </c:pt>
                <c:pt idx="6">
                  <c:v>786</c:v>
                </c:pt>
                <c:pt idx="7">
                  <c:v>757</c:v>
                </c:pt>
                <c:pt idx="8">
                  <c:v>733</c:v>
                </c:pt>
                <c:pt idx="9">
                  <c:v>711</c:v>
                </c:pt>
                <c:pt idx="10">
                  <c:v>692</c:v>
                </c:pt>
                <c:pt idx="11">
                  <c:v>675</c:v>
                </c:pt>
                <c:pt idx="12">
                  <c:v>659</c:v>
                </c:pt>
                <c:pt idx="13">
                  <c:v>645</c:v>
                </c:pt>
                <c:pt idx="14">
                  <c:v>633</c:v>
                </c:pt>
                <c:pt idx="15">
                  <c:v>621</c:v>
                </c:pt>
                <c:pt idx="16">
                  <c:v>610</c:v>
                </c:pt>
                <c:pt idx="17">
                  <c:v>600</c:v>
                </c:pt>
                <c:pt idx="18">
                  <c:v>590</c:v>
                </c:pt>
                <c:pt idx="19">
                  <c:v>581</c:v>
                </c:pt>
                <c:pt idx="20">
                  <c:v>573</c:v>
                </c:pt>
                <c:pt idx="21">
                  <c:v>565</c:v>
                </c:pt>
                <c:pt idx="22">
                  <c:v>557</c:v>
                </c:pt>
                <c:pt idx="23">
                  <c:v>550</c:v>
                </c:pt>
                <c:pt idx="24">
                  <c:v>543</c:v>
                </c:pt>
                <c:pt idx="25">
                  <c:v>537</c:v>
                </c:pt>
                <c:pt idx="26">
                  <c:v>531</c:v>
                </c:pt>
                <c:pt idx="27">
                  <c:v>525</c:v>
                </c:pt>
                <c:pt idx="28">
                  <c:v>519</c:v>
                </c:pt>
                <c:pt idx="29">
                  <c:v>514</c:v>
                </c:pt>
                <c:pt idx="30">
                  <c:v>508</c:v>
                </c:pt>
                <c:pt idx="31">
                  <c:v>503</c:v>
                </c:pt>
                <c:pt idx="32">
                  <c:v>498</c:v>
                </c:pt>
                <c:pt idx="33">
                  <c:v>494</c:v>
                </c:pt>
                <c:pt idx="34">
                  <c:v>489</c:v>
                </c:pt>
                <c:pt idx="35">
                  <c:v>485</c:v>
                </c:pt>
                <c:pt idx="36">
                  <c:v>481</c:v>
                </c:pt>
                <c:pt idx="37">
                  <c:v>476</c:v>
                </c:pt>
                <c:pt idx="38">
                  <c:v>472</c:v>
                </c:pt>
                <c:pt idx="39">
                  <c:v>469</c:v>
                </c:pt>
                <c:pt idx="40">
                  <c:v>465</c:v>
                </c:pt>
                <c:pt idx="41">
                  <c:v>461</c:v>
                </c:pt>
                <c:pt idx="42">
                  <c:v>458</c:v>
                </c:pt>
                <c:pt idx="43">
                  <c:v>454</c:v>
                </c:pt>
                <c:pt idx="44">
                  <c:v>451</c:v>
                </c:pt>
                <c:pt idx="45">
                  <c:v>447</c:v>
                </c:pt>
                <c:pt idx="46">
                  <c:v>444</c:v>
                </c:pt>
                <c:pt idx="47">
                  <c:v>441</c:v>
                </c:pt>
                <c:pt idx="48">
                  <c:v>438</c:v>
                </c:pt>
                <c:pt idx="49">
                  <c:v>435</c:v>
                </c:pt>
                <c:pt idx="50">
                  <c:v>432</c:v>
                </c:pt>
                <c:pt idx="51">
                  <c:v>429</c:v>
                </c:pt>
                <c:pt idx="52">
                  <c:v>426</c:v>
                </c:pt>
                <c:pt idx="53">
                  <c:v>424</c:v>
                </c:pt>
                <c:pt idx="54">
                  <c:v>421</c:v>
                </c:pt>
                <c:pt idx="55">
                  <c:v>418</c:v>
                </c:pt>
                <c:pt idx="56">
                  <c:v>416</c:v>
                </c:pt>
                <c:pt idx="57">
                  <c:v>413</c:v>
                </c:pt>
                <c:pt idx="58">
                  <c:v>411</c:v>
                </c:pt>
                <c:pt idx="59">
                  <c:v>408</c:v>
                </c:pt>
                <c:pt idx="60">
                  <c:v>406</c:v>
                </c:pt>
                <c:pt idx="61">
                  <c:v>404</c:v>
                </c:pt>
                <c:pt idx="62">
                  <c:v>401</c:v>
                </c:pt>
                <c:pt idx="63">
                  <c:v>399</c:v>
                </c:pt>
                <c:pt idx="64">
                  <c:v>397</c:v>
                </c:pt>
                <c:pt idx="65">
                  <c:v>395</c:v>
                </c:pt>
                <c:pt idx="66">
                  <c:v>392</c:v>
                </c:pt>
                <c:pt idx="67">
                  <c:v>390</c:v>
                </c:pt>
                <c:pt idx="68">
                  <c:v>388</c:v>
                </c:pt>
                <c:pt idx="69">
                  <c:v>386</c:v>
                </c:pt>
                <c:pt idx="70">
                  <c:v>384</c:v>
                </c:pt>
                <c:pt idx="71">
                  <c:v>382</c:v>
                </c:pt>
                <c:pt idx="72">
                  <c:v>380</c:v>
                </c:pt>
                <c:pt idx="73">
                  <c:v>378</c:v>
                </c:pt>
                <c:pt idx="74">
                  <c:v>376</c:v>
                </c:pt>
                <c:pt idx="75">
                  <c:v>375</c:v>
                </c:pt>
                <c:pt idx="76">
                  <c:v>373</c:v>
                </c:pt>
                <c:pt idx="77">
                  <c:v>371</c:v>
                </c:pt>
                <c:pt idx="78">
                  <c:v>369</c:v>
                </c:pt>
                <c:pt idx="79">
                  <c:v>367</c:v>
                </c:pt>
                <c:pt idx="80">
                  <c:v>366</c:v>
                </c:pt>
                <c:pt idx="81">
                  <c:v>364</c:v>
                </c:pt>
                <c:pt idx="82">
                  <c:v>362</c:v>
                </c:pt>
                <c:pt idx="83">
                  <c:v>360</c:v>
                </c:pt>
                <c:pt idx="84">
                  <c:v>359</c:v>
                </c:pt>
                <c:pt idx="85">
                  <c:v>357</c:v>
                </c:pt>
                <c:pt idx="86">
                  <c:v>356</c:v>
                </c:pt>
                <c:pt idx="87">
                  <c:v>354</c:v>
                </c:pt>
                <c:pt idx="88">
                  <c:v>352</c:v>
                </c:pt>
                <c:pt idx="89">
                  <c:v>351</c:v>
                </c:pt>
                <c:pt idx="90">
                  <c:v>349</c:v>
                </c:pt>
                <c:pt idx="91">
                  <c:v>348</c:v>
                </c:pt>
                <c:pt idx="92">
                  <c:v>346</c:v>
                </c:pt>
                <c:pt idx="93">
                  <c:v>345</c:v>
                </c:pt>
                <c:pt idx="94">
                  <c:v>343</c:v>
                </c:pt>
                <c:pt idx="95">
                  <c:v>342</c:v>
                </c:pt>
                <c:pt idx="96">
                  <c:v>340</c:v>
                </c:pt>
                <c:pt idx="97">
                  <c:v>339</c:v>
                </c:pt>
                <c:pt idx="98">
                  <c:v>338</c:v>
                </c:pt>
                <c:pt idx="99">
                  <c:v>336</c:v>
                </c:pt>
                <c:pt idx="100">
                  <c:v>335</c:v>
                </c:pt>
              </c:numCache>
            </c:numRef>
          </c:yVal>
          <c:smooth val="0"/>
        </c:ser>
        <c:ser>
          <c:idx val="3"/>
          <c:order val="3"/>
          <c:tx>
            <c:strRef>
              <c:f>Estimator!$AL$7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Estimator!$AG$8:$AG$108</c:f>
              <c:numCache>
                <c:formatCode>General</c:formatCode>
                <c:ptCount val="101"/>
                <c:pt idx="0">
                  <c:v>1343</c:v>
                </c:pt>
                <c:pt idx="1">
                  <c:v>1111</c:v>
                </c:pt>
                <c:pt idx="2">
                  <c:v>993</c:v>
                </c:pt>
                <c:pt idx="3">
                  <c:v>917</c:v>
                </c:pt>
                <c:pt idx="4">
                  <c:v>861</c:v>
                </c:pt>
                <c:pt idx="5">
                  <c:v>818</c:v>
                </c:pt>
                <c:pt idx="6">
                  <c:v>783</c:v>
                </c:pt>
                <c:pt idx="7">
                  <c:v>754</c:v>
                </c:pt>
                <c:pt idx="8">
                  <c:v>729</c:v>
                </c:pt>
                <c:pt idx="9">
                  <c:v>707</c:v>
                </c:pt>
                <c:pt idx="10">
                  <c:v>687</c:v>
                </c:pt>
                <c:pt idx="11">
                  <c:v>670</c:v>
                </c:pt>
                <c:pt idx="12">
                  <c:v>654</c:v>
                </c:pt>
                <c:pt idx="13">
                  <c:v>640</c:v>
                </c:pt>
                <c:pt idx="14">
                  <c:v>627</c:v>
                </c:pt>
                <c:pt idx="15">
                  <c:v>615</c:v>
                </c:pt>
                <c:pt idx="16">
                  <c:v>603</c:v>
                </c:pt>
                <c:pt idx="17">
                  <c:v>593</c:v>
                </c:pt>
                <c:pt idx="18">
                  <c:v>583</c:v>
                </c:pt>
                <c:pt idx="19">
                  <c:v>574</c:v>
                </c:pt>
                <c:pt idx="20">
                  <c:v>565</c:v>
                </c:pt>
                <c:pt idx="21">
                  <c:v>557</c:v>
                </c:pt>
                <c:pt idx="22">
                  <c:v>549</c:v>
                </c:pt>
                <c:pt idx="23">
                  <c:v>542</c:v>
                </c:pt>
                <c:pt idx="24">
                  <c:v>535</c:v>
                </c:pt>
                <c:pt idx="25">
                  <c:v>528</c:v>
                </c:pt>
                <c:pt idx="26">
                  <c:v>522</c:v>
                </c:pt>
                <c:pt idx="27">
                  <c:v>515</c:v>
                </c:pt>
                <c:pt idx="28">
                  <c:v>509</c:v>
                </c:pt>
                <c:pt idx="29">
                  <c:v>504</c:v>
                </c:pt>
                <c:pt idx="30">
                  <c:v>498</c:v>
                </c:pt>
                <c:pt idx="31">
                  <c:v>493</c:v>
                </c:pt>
                <c:pt idx="32">
                  <c:v>488</c:v>
                </c:pt>
                <c:pt idx="33">
                  <c:v>483</c:v>
                </c:pt>
                <c:pt idx="34">
                  <c:v>478</c:v>
                </c:pt>
                <c:pt idx="35">
                  <c:v>474</c:v>
                </c:pt>
                <c:pt idx="36">
                  <c:v>469</c:v>
                </c:pt>
                <c:pt idx="37">
                  <c:v>465</c:v>
                </c:pt>
                <c:pt idx="38">
                  <c:v>461</c:v>
                </c:pt>
                <c:pt idx="39">
                  <c:v>456</c:v>
                </c:pt>
                <c:pt idx="40">
                  <c:v>452</c:v>
                </c:pt>
                <c:pt idx="41">
                  <c:v>449</c:v>
                </c:pt>
                <c:pt idx="42">
                  <c:v>445</c:v>
                </c:pt>
                <c:pt idx="43">
                  <c:v>441</c:v>
                </c:pt>
                <c:pt idx="44">
                  <c:v>438</c:v>
                </c:pt>
                <c:pt idx="45">
                  <c:v>434</c:v>
                </c:pt>
                <c:pt idx="46">
                  <c:v>431</c:v>
                </c:pt>
                <c:pt idx="47">
                  <c:v>427</c:v>
                </c:pt>
                <c:pt idx="48">
                  <c:v>424</c:v>
                </c:pt>
                <c:pt idx="49">
                  <c:v>421</c:v>
                </c:pt>
                <c:pt idx="50">
                  <c:v>418</c:v>
                </c:pt>
                <c:pt idx="51">
                  <c:v>415</c:v>
                </c:pt>
                <c:pt idx="52">
                  <c:v>412</c:v>
                </c:pt>
                <c:pt idx="53">
                  <c:v>409</c:v>
                </c:pt>
                <c:pt idx="54">
                  <c:v>406</c:v>
                </c:pt>
                <c:pt idx="55">
                  <c:v>403</c:v>
                </c:pt>
                <c:pt idx="56">
                  <c:v>400</c:v>
                </c:pt>
                <c:pt idx="57">
                  <c:v>398</c:v>
                </c:pt>
                <c:pt idx="58">
                  <c:v>395</c:v>
                </c:pt>
                <c:pt idx="59">
                  <c:v>392</c:v>
                </c:pt>
                <c:pt idx="60">
                  <c:v>390</c:v>
                </c:pt>
                <c:pt idx="61">
                  <c:v>387</c:v>
                </c:pt>
                <c:pt idx="62">
                  <c:v>385</c:v>
                </c:pt>
                <c:pt idx="63">
                  <c:v>382</c:v>
                </c:pt>
                <c:pt idx="64">
                  <c:v>380</c:v>
                </c:pt>
                <c:pt idx="65">
                  <c:v>377</c:v>
                </c:pt>
                <c:pt idx="66">
                  <c:v>375</c:v>
                </c:pt>
                <c:pt idx="67">
                  <c:v>373</c:v>
                </c:pt>
                <c:pt idx="68">
                  <c:v>371</c:v>
                </c:pt>
                <c:pt idx="69">
                  <c:v>368</c:v>
                </c:pt>
                <c:pt idx="70">
                  <c:v>366</c:v>
                </c:pt>
                <c:pt idx="71">
                  <c:v>364</c:v>
                </c:pt>
                <c:pt idx="72">
                  <c:v>362</c:v>
                </c:pt>
                <c:pt idx="73">
                  <c:v>360</c:v>
                </c:pt>
                <c:pt idx="74">
                  <c:v>358</c:v>
                </c:pt>
                <c:pt idx="75">
                  <c:v>356</c:v>
                </c:pt>
                <c:pt idx="76">
                  <c:v>354</c:v>
                </c:pt>
                <c:pt idx="77">
                  <c:v>352</c:v>
                </c:pt>
                <c:pt idx="78">
                  <c:v>350</c:v>
                </c:pt>
                <c:pt idx="79">
                  <c:v>348</c:v>
                </c:pt>
                <c:pt idx="80">
                  <c:v>346</c:v>
                </c:pt>
                <c:pt idx="81">
                  <c:v>344</c:v>
                </c:pt>
                <c:pt idx="82">
                  <c:v>342</c:v>
                </c:pt>
                <c:pt idx="83">
                  <c:v>340</c:v>
                </c:pt>
                <c:pt idx="84">
                  <c:v>339</c:v>
                </c:pt>
                <c:pt idx="85">
                  <c:v>337</c:v>
                </c:pt>
                <c:pt idx="86">
                  <c:v>335</c:v>
                </c:pt>
                <c:pt idx="87">
                  <c:v>333</c:v>
                </c:pt>
                <c:pt idx="88">
                  <c:v>332</c:v>
                </c:pt>
                <c:pt idx="89">
                  <c:v>330</c:v>
                </c:pt>
                <c:pt idx="90">
                  <c:v>328</c:v>
                </c:pt>
                <c:pt idx="91">
                  <c:v>326</c:v>
                </c:pt>
                <c:pt idx="92">
                  <c:v>325</c:v>
                </c:pt>
                <c:pt idx="93">
                  <c:v>323</c:v>
                </c:pt>
                <c:pt idx="94">
                  <c:v>322</c:v>
                </c:pt>
                <c:pt idx="95">
                  <c:v>320</c:v>
                </c:pt>
                <c:pt idx="96">
                  <c:v>318</c:v>
                </c:pt>
                <c:pt idx="97">
                  <c:v>317</c:v>
                </c:pt>
                <c:pt idx="98">
                  <c:v>315</c:v>
                </c:pt>
                <c:pt idx="99">
                  <c:v>314</c:v>
                </c:pt>
                <c:pt idx="100">
                  <c:v>312</c:v>
                </c:pt>
              </c:numCache>
            </c:numRef>
          </c:yVal>
          <c:smooth val="0"/>
        </c:ser>
        <c:dLbls>
          <c:showLegendKey val="0"/>
          <c:showVal val="0"/>
          <c:showCatName val="0"/>
          <c:showSerName val="0"/>
          <c:showPercent val="0"/>
          <c:showBubbleSize val="0"/>
        </c:dLbls>
        <c:axId val="198844168"/>
        <c:axId val="198844560"/>
      </c:scatterChart>
      <c:valAx>
        <c:axId val="198844168"/>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4560"/>
        <c:crosses val="autoZero"/>
        <c:crossBetween val="midCat"/>
        <c:majorUnit val="10"/>
      </c:valAx>
      <c:valAx>
        <c:axId val="198844560"/>
        <c:scaling>
          <c:orientation val="minMax"/>
        </c:scaling>
        <c:delete val="0"/>
        <c:axPos val="l"/>
        <c:majorGridlines/>
        <c:title>
          <c:tx>
            <c:rich>
              <a:bodyPr rot="-5400000" vert="horz"/>
              <a:lstStyle/>
              <a:p>
                <a:pPr>
                  <a:defRPr/>
                </a:pPr>
                <a:r>
                  <a:rPr lang="en-AU"/>
                  <a:t>Plant Density (plants/ha)</a:t>
                </a:r>
              </a:p>
            </c:rich>
          </c:tx>
          <c:layout>
            <c:manualLayout>
              <c:xMode val="edge"/>
              <c:yMode val="edge"/>
              <c:x val="9.0267379019488836E-3"/>
              <c:y val="0.21686979276281415"/>
            </c:manualLayout>
          </c:layout>
          <c:overlay val="0"/>
        </c:title>
        <c:numFmt formatCode="General" sourceLinked="1"/>
        <c:majorTickMark val="out"/>
        <c:minorTickMark val="none"/>
        <c:tickLblPos val="nextTo"/>
        <c:crossAx val="198844168"/>
        <c:crosses val="autoZero"/>
        <c:crossBetween val="midCat"/>
      </c:valAx>
      <c:spPr>
        <a:ln>
          <a:solidFill>
            <a:schemeClr val="tx1"/>
          </a:solidFill>
        </a:ln>
      </c:spPr>
    </c:plotArea>
    <c:legend>
      <c:legendPos val="r"/>
      <c:layout>
        <c:manualLayout>
          <c:xMode val="edge"/>
          <c:yMode val="edge"/>
          <c:x val="0.73704392374988081"/>
          <c:y val="0.11582299248161612"/>
          <c:w val="0.20844305030045668"/>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Cumulative Average Sequestration Rate</a:t>
            </a:r>
          </a:p>
        </c:rich>
      </c:tx>
      <c:overlay val="1"/>
    </c:title>
    <c:autoTitleDeleted val="0"/>
    <c:plotArea>
      <c:layout>
        <c:manualLayout>
          <c:layoutTarget val="inner"/>
          <c:xMode val="edge"/>
          <c:yMode val="edge"/>
          <c:x val="0.15475833333333333"/>
          <c:y val="0.10610622908151753"/>
          <c:w val="0.8052456018518519"/>
          <c:h val="0.75649998965940546"/>
        </c:manualLayout>
      </c:layout>
      <c:scatterChart>
        <c:scatterStyle val="lineMarker"/>
        <c:varyColors val="0"/>
        <c:ser>
          <c:idx val="0"/>
          <c:order val="0"/>
          <c:tx>
            <c:strRef>
              <c:f>Estimator!$AI$7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Estimator!$V$8:$V$108</c:f>
              <c:numCache>
                <c:formatCode>General</c:formatCode>
                <c:ptCount val="101"/>
                <c:pt idx="0">
                  <c:v>0</c:v>
                </c:pt>
                <c:pt idx="1">
                  <c:v>1.2107510138252628</c:v>
                </c:pt>
                <c:pt idx="2">
                  <c:v>2.7361168948707051</c:v>
                </c:pt>
                <c:pt idx="3">
                  <c:v>3.7408497151964211</c:v>
                </c:pt>
                <c:pt idx="4">
                  <c:v>4.4912945568000353</c:v>
                </c:pt>
                <c:pt idx="5">
                  <c:v>5.0905131902095606</c:v>
                </c:pt>
                <c:pt idx="6">
                  <c:v>5.5893499540270364</c:v>
                </c:pt>
                <c:pt idx="7">
                  <c:v>5.9564938334670217</c:v>
                </c:pt>
                <c:pt idx="8">
                  <c:v>6.0768270422239308</c:v>
                </c:pt>
                <c:pt idx="9">
                  <c:v>6.0768270422239308</c:v>
                </c:pt>
                <c:pt idx="10">
                  <c:v>6.0166604378454762</c:v>
                </c:pt>
                <c:pt idx="11">
                  <c:v>5.9140144760026843</c:v>
                </c:pt>
                <c:pt idx="12">
                  <c:v>5.8193200322847769</c:v>
                </c:pt>
                <c:pt idx="13">
                  <c:v>5.7341256692534994</c:v>
                </c:pt>
                <c:pt idx="14">
                  <c:v>5.6553606837124546</c:v>
                </c:pt>
                <c:pt idx="15">
                  <c:v>5.5824896775736796</c:v>
                </c:pt>
                <c:pt idx="16">
                  <c:v>5.5125999915554074</c:v>
                </c:pt>
                <c:pt idx="17">
                  <c:v>5.4503068588586121</c:v>
                </c:pt>
                <c:pt idx="18">
                  <c:v>5.3903416250706577</c:v>
                </c:pt>
                <c:pt idx="19">
                  <c:v>5.3324289357929731</c:v>
                </c:pt>
                <c:pt idx="20">
                  <c:v>5.2788881274670425</c:v>
                </c:pt>
                <c:pt idx="21">
                  <c:v>5.2295657543857281</c:v>
                </c:pt>
                <c:pt idx="22">
                  <c:v>5.1817526513436318</c:v>
                </c:pt>
                <c:pt idx="23">
                  <c:v>5.1378927232323992</c:v>
                </c:pt>
                <c:pt idx="24">
                  <c:v>5.0926868255348845</c:v>
                </c:pt>
                <c:pt idx="25">
                  <c:v>5.0512176295971836</c:v>
                </c:pt>
                <c:pt idx="26">
                  <c:v>5.0134224082481627</c:v>
                </c:pt>
                <c:pt idx="27">
                  <c:v>4.9739670946467065</c:v>
                </c:pt>
                <c:pt idx="28">
                  <c:v>4.9380418332948377</c:v>
                </c:pt>
                <c:pt idx="29">
                  <c:v>4.9029472528104519</c:v>
                </c:pt>
                <c:pt idx="30">
                  <c:v>4.8686202499644056</c:v>
                </c:pt>
                <c:pt idx="31">
                  <c:v>4.8376878403844987</c:v>
                </c:pt>
                <c:pt idx="32">
                  <c:v>4.8074348824661213</c:v>
                </c:pt>
                <c:pt idx="33">
                  <c:v>4.7751141311938881</c:v>
                </c:pt>
                <c:pt idx="34">
                  <c:v>4.7460770430676202</c:v>
                </c:pt>
                <c:pt idx="35">
                  <c:v>4.7175927231837269</c:v>
                </c:pt>
                <c:pt idx="36">
                  <c:v>4.692355789148519</c:v>
                </c:pt>
                <c:pt idx="37">
                  <c:v>4.664884369830653</c:v>
                </c:pt>
                <c:pt idx="38">
                  <c:v>4.6378684995989365</c:v>
                </c:pt>
                <c:pt idx="39">
                  <c:v>4.6140377786447706</c:v>
                </c:pt>
                <c:pt idx="40">
                  <c:v>4.590627357542326</c:v>
                </c:pt>
                <c:pt idx="41">
                  <c:v>4.567614299519299</c:v>
                </c:pt>
                <c:pt idx="42">
                  <c:v>4.5421988298163081</c:v>
                </c:pt>
                <c:pt idx="43">
                  <c:v>4.5199104842350613</c:v>
                </c:pt>
                <c:pt idx="44">
                  <c:v>4.5007534638746813</c:v>
                </c:pt>
                <c:pt idx="45">
                  <c:v>4.4791308652061375</c:v>
                </c:pt>
                <c:pt idx="46">
                  <c:v>4.4578125552266323</c:v>
                </c:pt>
                <c:pt idx="47">
                  <c:v>4.4367833837457349</c:v>
                </c:pt>
                <c:pt idx="48">
                  <c:v>4.4188518098426046</c:v>
                </c:pt>
                <c:pt idx="49">
                  <c:v>4.3983680477177973</c:v>
                </c:pt>
                <c:pt idx="50">
                  <c:v>4.3809694182447112</c:v>
                </c:pt>
                <c:pt idx="51">
                  <c:v>4.360981518939326</c:v>
                </c:pt>
                <c:pt idx="52">
                  <c:v>4.3440699094173292</c:v>
                </c:pt>
                <c:pt idx="53">
                  <c:v>4.3245338478523383</c:v>
                </c:pt>
                <c:pt idx="54">
                  <c:v>4.3080684103268005</c:v>
                </c:pt>
                <c:pt idx="55">
                  <c:v>4.291814676645024</c:v>
                </c:pt>
                <c:pt idx="56">
                  <c:v>4.2757641610160819</c:v>
                </c:pt>
                <c:pt idx="57">
                  <c:v>4.2599088232685851</c:v>
                </c:pt>
                <c:pt idx="58">
                  <c:v>4.2442410376117374</c:v>
                </c:pt>
                <c:pt idx="59">
                  <c:v>4.2287535640625498</c:v>
                </c:pt>
                <c:pt idx="60">
                  <c:v>4.213439522270999</c:v>
                </c:pt>
                <c:pt idx="61">
                  <c:v>4.1982923675055934</c:v>
                </c:pt>
                <c:pt idx="62">
                  <c:v>4.1833058685891249</c:v>
                </c:pt>
                <c:pt idx="63">
                  <c:v>4.1684740875976205</c:v>
                </c:pt>
                <c:pt idx="64">
                  <c:v>4.1537913611558661</c:v>
                </c:pt>
                <c:pt idx="65">
                  <c:v>4.1392522831816496</c:v>
                </c:pt>
                <c:pt idx="66">
                  <c:v>4.1277813839053765</c:v>
                </c:pt>
                <c:pt idx="67">
                  <c:v>4.1135210199496939</c:v>
                </c:pt>
                <c:pt idx="68">
                  <c:v>4.0993896035478992</c:v>
                </c:pt>
                <c:pt idx="69">
                  <c:v>4.0853826093809547</c:v>
                </c:pt>
                <c:pt idx="70">
                  <c:v>4.0744473557251712</c:v>
                </c:pt>
                <c:pt idx="71">
                  <c:v>4.0606835244110293</c:v>
                </c:pt>
                <c:pt idx="72">
                  <c:v>4.0499922389722149</c:v>
                </c:pt>
                <c:pt idx="73">
                  <c:v>4.0364560548718771</c:v>
                </c:pt>
                <c:pt idx="74">
                  <c:v>4.02599421370111</c:v>
                </c:pt>
                <c:pt idx="75">
                  <c:v>4.0126713876099034</c:v>
                </c:pt>
                <c:pt idx="76">
                  <c:v>4.0024256194132777</c:v>
                </c:pt>
                <c:pt idx="77">
                  <c:v>3.9893029585997457</c:v>
                </c:pt>
                <c:pt idx="78">
                  <c:v>3.9792609243354264</c:v>
                </c:pt>
                <c:pt idx="79">
                  <c:v>3.9663262191507727</c:v>
                </c:pt>
                <c:pt idx="80">
                  <c:v>3.956476506818976</c:v>
                </c:pt>
                <c:pt idx="81">
                  <c:v>3.9467200978857302</c:v>
                </c:pt>
                <c:pt idx="82">
                  <c:v>3.9340504637879175</c:v>
                </c:pt>
                <c:pt idx="83">
                  <c:v>3.9244708663189085</c:v>
                </c:pt>
                <c:pt idx="84">
                  <c:v>3.9149773338339133</c:v>
                </c:pt>
                <c:pt idx="85">
                  <c:v>3.9025501810408714</c:v>
                </c:pt>
                <c:pt idx="86">
                  <c:v>3.8932195609459508</c:v>
                </c:pt>
                <c:pt idx="87">
                  <c:v>3.883968512544222</c:v>
                </c:pt>
                <c:pt idx="88">
                  <c:v>3.8747950374650411</c:v>
                </c:pt>
                <c:pt idx="89">
                  <c:v>3.8626628636250131</c:v>
                </c:pt>
                <c:pt idx="90">
                  <c:v>3.8536359429917333</c:v>
                </c:pt>
                <c:pt idx="91">
                  <c:v>3.8446809424635644</c:v>
                </c:pt>
                <c:pt idx="92">
                  <c:v>3.8357961178965958</c:v>
                </c:pt>
                <c:pt idx="93">
                  <c:v>3.8269797816803997</c:v>
                </c:pt>
                <c:pt idx="94">
                  <c:v>3.8182303002863462</c:v>
                </c:pt>
                <c:pt idx="95">
                  <c:v>3.8095460919464967</c:v>
                </c:pt>
                <c:pt idx="96">
                  <c:v>3.797863903189048</c:v>
                </c:pt>
                <c:pt idx="97">
                  <c:v>3.7893024418263521</c:v>
                </c:pt>
                <c:pt idx="98">
                  <c:v>3.7808017471992446</c:v>
                </c:pt>
                <c:pt idx="99">
                  <c:v>3.7723604240796305</c:v>
                </c:pt>
                <c:pt idx="100">
                  <c:v>3.7639771190639597</c:v>
                </c:pt>
              </c:numCache>
            </c:numRef>
          </c:yVal>
          <c:smooth val="0"/>
        </c:ser>
        <c:ser>
          <c:idx val="1"/>
          <c:order val="1"/>
          <c:tx>
            <c:strRef>
              <c:f>Estimator!$AJ$7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Estimator!$Z$8:$Z$108</c:f>
              <c:numCache>
                <c:formatCode>General</c:formatCode>
                <c:ptCount val="101"/>
                <c:pt idx="0">
                  <c:v>0</c:v>
                </c:pt>
                <c:pt idx="1">
                  <c:v>1.1951211920551748</c:v>
                </c:pt>
                <c:pt idx="2">
                  <c:v>2.700795826442405</c:v>
                </c:pt>
                <c:pt idx="3">
                  <c:v>3.6925583541737463</c:v>
                </c:pt>
                <c:pt idx="4">
                  <c:v>4.4333155564620821</c:v>
                </c:pt>
                <c:pt idx="5">
                  <c:v>5.0247987592714578</c:v>
                </c:pt>
                <c:pt idx="6">
                  <c:v>5.5171959416871381</c:v>
                </c:pt>
                <c:pt idx="7">
                  <c:v>5.8796002889408179</c:v>
                </c:pt>
                <c:pt idx="8">
                  <c:v>5.9983800927578041</c:v>
                </c:pt>
                <c:pt idx="9">
                  <c:v>5.9983800927578041</c:v>
                </c:pt>
                <c:pt idx="10">
                  <c:v>5.938990190849311</c:v>
                </c:pt>
                <c:pt idx="11">
                  <c:v>5.8304411468015473</c:v>
                </c:pt>
                <c:pt idx="12">
                  <c:v>5.7299435723105523</c:v>
                </c:pt>
                <c:pt idx="13">
                  <c:v>5.6366045915437706</c:v>
                </c:pt>
                <c:pt idx="14">
                  <c:v>5.5521714473260291</c:v>
                </c:pt>
                <c:pt idx="15">
                  <c:v>5.4712495303722006</c:v>
                </c:pt>
                <c:pt idx="16">
                  <c:v>5.3958252463544412</c:v>
                </c:pt>
                <c:pt idx="17">
                  <c:v>5.3280398969613367</c:v>
                </c:pt>
                <c:pt idx="18">
                  <c:v>5.2601491425764628</c:v>
                </c:pt>
                <c:pt idx="19">
                  <c:v>5.1993814730268841</c:v>
                </c:pt>
                <c:pt idx="20">
                  <c:v>5.1405259810608017</c:v>
                </c:pt>
                <c:pt idx="21">
                  <c:v>5.0833822487495786</c:v>
                </c:pt>
                <c:pt idx="22">
                  <c:v>5.0303330996092575</c:v>
                </c:pt>
                <c:pt idx="23">
                  <c:v>4.9786987817862967</c:v>
                </c:pt>
                <c:pt idx="24">
                  <c:v>4.93092719242141</c:v>
                </c:pt>
                <c:pt idx="25">
                  <c:v>4.8817591110724496</c:v>
                </c:pt>
                <c:pt idx="26">
                  <c:v>4.838861426348017</c:v>
                </c:pt>
                <c:pt idx="27">
                  <c:v>4.7943770239262671</c:v>
                </c:pt>
                <c:pt idx="28">
                  <c:v>4.7508147814954116</c:v>
                </c:pt>
                <c:pt idx="29">
                  <c:v>4.7107354261012606</c:v>
                </c:pt>
                <c:pt idx="30">
                  <c:v>4.6714636154793583</c:v>
                </c:pt>
                <c:pt idx="31">
                  <c:v>4.6355900037119016</c:v>
                </c:pt>
                <c:pt idx="32">
                  <c:v>4.5977762782907527</c:v>
                </c:pt>
                <c:pt idx="33">
                  <c:v>4.5632782950741539</c:v>
                </c:pt>
                <c:pt idx="34">
                  <c:v>4.5267333887883217</c:v>
                </c:pt>
                <c:pt idx="35">
                  <c:v>4.4934397931527688</c:v>
                </c:pt>
                <c:pt idx="36">
                  <c:v>4.4606968047638089</c:v>
                </c:pt>
                <c:pt idx="37">
                  <c:v>4.4284717091064705</c:v>
                </c:pt>
                <c:pt idx="38">
                  <c:v>4.3994380724190858</c:v>
                </c:pt>
                <c:pt idx="39">
                  <c:v>4.3681692315955383</c:v>
                </c:pt>
                <c:pt idx="40">
                  <c:v>4.3400517541582557</c:v>
                </c:pt>
                <c:pt idx="41">
                  <c:v>4.3096367286146826</c:v>
                </c:pt>
                <c:pt idx="42">
                  <c:v>4.2823414699143632</c:v>
                </c:pt>
                <c:pt idx="43">
                  <c:v>4.2554288093077837</c:v>
                </c:pt>
                <c:pt idx="44">
                  <c:v>4.2288800502659063</c:v>
                </c:pt>
                <c:pt idx="45">
                  <c:v>4.1999292730600333</c:v>
                </c:pt>
                <c:pt idx="46">
                  <c:v>4.1768054909469425</c:v>
                </c:pt>
                <c:pt idx="47">
                  <c:v>4.1512480245425936</c:v>
                </c:pt>
                <c:pt idx="48">
                  <c:v>4.1259909441013658</c:v>
                </c:pt>
                <c:pt idx="49">
                  <c:v>4.1010207272963646</c:v>
                </c:pt>
                <c:pt idx="50">
                  <c:v>4.0763246421324313</c:v>
                </c:pt>
                <c:pt idx="51">
                  <c:v>4.0546739243471919</c:v>
                </c:pt>
                <c:pt idx="52">
                  <c:v>4.0304981012732348</c:v>
                </c:pt>
                <c:pt idx="53">
                  <c:v>4.0093556966923378</c:v>
                </c:pt>
                <c:pt idx="54">
                  <c:v>3.9856580378917772</c:v>
                </c:pt>
                <c:pt idx="55">
                  <c:v>3.964984823364206</c:v>
                </c:pt>
                <c:pt idx="56">
                  <c:v>3.9445343137828095</c:v>
                </c:pt>
                <c:pt idx="57">
                  <c:v>3.9214885526201648</c:v>
                </c:pt>
                <c:pt idx="58">
                  <c:v>3.9014561413524609</c:v>
                </c:pt>
                <c:pt idx="59">
                  <c:v>3.8816230491302353</c:v>
                </c:pt>
                <c:pt idx="60">
                  <c:v>3.8619822894327367</c:v>
                </c:pt>
                <c:pt idx="61">
                  <c:v>3.8396984015187292</c:v>
                </c:pt>
                <c:pt idx="62">
                  <c:v>3.820418901422733</c:v>
                </c:pt>
                <c:pt idx="63">
                  <c:v>3.8013126023347845</c:v>
                </c:pt>
                <c:pt idx="64">
                  <c:v>3.7823737516013756</c:v>
                </c:pt>
                <c:pt idx="65">
                  <c:v>3.763596857334413</c:v>
                </c:pt>
                <c:pt idx="66">
                  <c:v>3.7449766723497699</c:v>
                </c:pt>
                <c:pt idx="67">
                  <c:v>3.7293615225117311</c:v>
                </c:pt>
                <c:pt idx="68">
                  <c:v>3.7110444294361264</c:v>
                </c:pt>
                <c:pt idx="69">
                  <c:v>3.692869747425644</c:v>
                </c:pt>
                <c:pt idx="70">
                  <c:v>3.6748330694827138</c:v>
                </c:pt>
                <c:pt idx="71">
                  <c:v>3.6569301691612908</c:v>
                </c:pt>
                <c:pt idx="72">
                  <c:v>3.6420283999274017</c:v>
                </c:pt>
                <c:pt idx="73">
                  <c:v>3.6243861049595121</c:v>
                </c:pt>
                <c:pt idx="74">
                  <c:v>3.6068660083520814</c:v>
                </c:pt>
                <c:pt idx="75">
                  <c:v>3.5894645099886251</c:v>
                </c:pt>
                <c:pt idx="76">
                  <c:v>3.575064691363016</c:v>
                </c:pt>
                <c:pt idx="77">
                  <c:v>3.5578956049123502</c:v>
                </c:pt>
                <c:pt idx="78">
                  <c:v>3.5437269935542317</c:v>
                </c:pt>
                <c:pt idx="79">
                  <c:v>3.52677787556122</c:v>
                </c:pt>
                <c:pt idx="80">
                  <c:v>3.5128288096282398</c:v>
                </c:pt>
                <c:pt idx="81">
                  <c:v>3.4960881154473857</c:v>
                </c:pt>
                <c:pt idx="82">
                  <c:v>3.4823477814892843</c:v>
                </c:pt>
                <c:pt idx="83">
                  <c:v>3.4658047772075258</c:v>
                </c:pt>
                <c:pt idx="84">
                  <c:v>3.4522631282196397</c:v>
                </c:pt>
                <c:pt idx="85">
                  <c:v>3.4359078129781757</c:v>
                </c:pt>
                <c:pt idx="86">
                  <c:v>3.4225554960441795</c:v>
                </c:pt>
                <c:pt idx="87">
                  <c:v>3.4063785333158751</c:v>
                </c:pt>
                <c:pt idx="88">
                  <c:v>3.3932068255229861</c:v>
                </c:pt>
                <c:pt idx="89">
                  <c:v>3.3801225455154058</c:v>
                </c:pt>
                <c:pt idx="90">
                  <c:v>3.3642002336466024</c:v>
                </c:pt>
                <c:pt idx="91">
                  <c:v>3.3512845958227229</c:v>
                </c:pt>
                <c:pt idx="92">
                  <c:v>3.3384507773177194</c:v>
                </c:pt>
                <c:pt idx="93">
                  <c:v>3.3227655289250992</c:v>
                </c:pt>
                <c:pt idx="94">
                  <c:v>3.3100895075272927</c:v>
                </c:pt>
                <c:pt idx="95">
                  <c:v>3.2974902192328668</c:v>
                </c:pt>
                <c:pt idx="96">
                  <c:v>3.2849660890888184</c:v>
                </c:pt>
                <c:pt idx="97">
                  <c:v>3.2695746735358084</c:v>
                </c:pt>
                <c:pt idx="98">
                  <c:v>3.2571954238291232</c:v>
                </c:pt>
                <c:pt idx="99">
                  <c:v>3.2448868437732776</c:v>
                </c:pt>
                <c:pt idx="100">
                  <c:v>3.2326475407699067</c:v>
                </c:pt>
              </c:numCache>
            </c:numRef>
          </c:yVal>
          <c:smooth val="0"/>
        </c:ser>
        <c:ser>
          <c:idx val="2"/>
          <c:order val="2"/>
          <c:tx>
            <c:strRef>
              <c:f>Estimator!$AK$7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Estimator!$AD$8:$AD$108</c:f>
              <c:numCache>
                <c:formatCode>General</c:formatCode>
                <c:ptCount val="101"/>
                <c:pt idx="0">
                  <c:v>0</c:v>
                </c:pt>
                <c:pt idx="1">
                  <c:v>1.1702500169522512</c:v>
                </c:pt>
                <c:pt idx="2">
                  <c:v>2.6445906764013589</c:v>
                </c:pt>
                <c:pt idx="3">
                  <c:v>3.6157140424713572</c:v>
                </c:pt>
                <c:pt idx="4">
                  <c:v>4.3410556515886078</c:v>
                </c:pt>
                <c:pt idx="5">
                  <c:v>4.9202297409747553</c:v>
                </c:pt>
                <c:pt idx="6">
                  <c:v>5.4023798483444425</c:v>
                </c:pt>
                <c:pt idx="7">
                  <c:v>5.7572423479273374</c:v>
                </c:pt>
                <c:pt idx="8">
                  <c:v>5.8735502741480916</c:v>
                </c:pt>
                <c:pt idx="9">
                  <c:v>5.8735502741480916</c:v>
                </c:pt>
                <c:pt idx="10">
                  <c:v>5.8153963110377145</c:v>
                </c:pt>
                <c:pt idx="11">
                  <c:v>5.6949657461350283</c:v>
                </c:pt>
                <c:pt idx="12">
                  <c:v>5.5827266189274551</c:v>
                </c:pt>
                <c:pt idx="13">
                  <c:v>5.4801650328726348</c:v>
                </c:pt>
                <c:pt idx="14">
                  <c:v>5.3866303528056312</c:v>
                </c:pt>
                <c:pt idx="15">
                  <c:v>5.2967670421123758</c:v>
                </c:pt>
                <c:pt idx="16">
                  <c:v>5.2125227769368951</c:v>
                </c:pt>
                <c:pt idx="17">
                  <c:v>5.1335380580386669</c:v>
                </c:pt>
                <c:pt idx="18">
                  <c:v>5.0570544013284753</c:v>
                </c:pt>
                <c:pt idx="19">
                  <c:v>4.9852672972540066</c:v>
                </c:pt>
                <c:pt idx="20">
                  <c:v>4.9179745265275283</c:v>
                </c:pt>
                <c:pt idx="21">
                  <c:v>4.8525074008374904</c:v>
                </c:pt>
                <c:pt idx="22">
                  <c:v>4.7886903554927551</c:v>
                </c:pt>
                <c:pt idx="23">
                  <c:v>4.7288899012627521</c:v>
                </c:pt>
                <c:pt idx="24">
                  <c:v>4.670474538827543</c:v>
                </c:pt>
                <c:pt idx="25">
                  <c:v>4.6158638531072205</c:v>
                </c:pt>
                <c:pt idx="26">
                  <c:v>4.5624361030830691</c:v>
                </c:pt>
                <c:pt idx="27">
                  <c:v>4.5101005019675773</c:v>
                </c:pt>
                <c:pt idx="28">
                  <c:v>4.4587757326902944</c:v>
                </c:pt>
                <c:pt idx="29">
                  <c:v>4.4109546564963962</c:v>
                </c:pt>
                <c:pt idx="30">
                  <c:v>4.3614489050910628</c:v>
                </c:pt>
                <c:pt idx="31">
                  <c:v>4.3153374210598612</c:v>
                </c:pt>
                <c:pt idx="32">
                  <c:v>4.2700011241267193</c:v>
                </c:pt>
                <c:pt idx="33">
                  <c:v>4.2279834856370977</c:v>
                </c:pt>
                <c:pt idx="34">
                  <c:v>4.1840641577120419</c:v>
                </c:pt>
                <c:pt idx="35">
                  <c:v>4.1433904337940621</c:v>
                </c:pt>
                <c:pt idx="36">
                  <c:v>4.1033342777466846</c:v>
                </c:pt>
                <c:pt idx="37">
                  <c:v>4.0612506855446977</c:v>
                </c:pt>
                <c:pt idx="38">
                  <c:v>4.0223275242869541</c:v>
                </c:pt>
                <c:pt idx="39">
                  <c:v>3.9865505638983465</c:v>
                </c:pt>
                <c:pt idx="40">
                  <c:v>3.9486558355085846</c:v>
                </c:pt>
                <c:pt idx="41">
                  <c:v>3.9112352447289491</c:v>
                </c:pt>
                <c:pt idx="42">
                  <c:v>3.8768999309784036</c:v>
                </c:pt>
                <c:pt idx="43">
                  <c:v>3.840366900652564</c:v>
                </c:pt>
                <c:pt idx="44">
                  <c:v>3.8068863867054525</c:v>
                </c:pt>
                <c:pt idx="45">
                  <c:v>3.7711622880088127</c:v>
                </c:pt>
                <c:pt idx="46">
                  <c:v>3.7384640170827104</c:v>
                </c:pt>
                <c:pt idx="47">
                  <c:v>3.7061337508054693</c:v>
                </c:pt>
                <c:pt idx="48">
                  <c:v>3.6741567461773443</c:v>
                </c:pt>
                <c:pt idx="49">
                  <c:v>3.6425191371255137</c:v>
                </c:pt>
                <c:pt idx="50">
                  <c:v>3.6112078637314529</c:v>
                </c:pt>
                <c:pt idx="51">
                  <c:v>3.5802106083887351</c:v>
                </c:pt>
                <c:pt idx="52">
                  <c:v>3.5495157380901028</c:v>
                </c:pt>
                <c:pt idx="53">
                  <c:v>3.5217808407782787</c:v>
                </c:pt>
                <c:pt idx="54">
                  <c:v>3.4916622587733963</c:v>
                </c:pt>
                <c:pt idx="55">
                  <c:v>3.4618149653554879</c:v>
                </c:pt>
                <c:pt idx="56">
                  <c:v>3.4349054580368077</c:v>
                </c:pt>
                <c:pt idx="57">
                  <c:v>3.405577562274487</c:v>
                </c:pt>
                <c:pt idx="58">
                  <c:v>3.3791742235913578</c:v>
                </c:pt>
                <c:pt idx="59">
                  <c:v>3.3503325300529188</c:v>
                </c:pt>
                <c:pt idx="60">
                  <c:v>3.3244043815639777</c:v>
                </c:pt>
                <c:pt idx="61">
                  <c:v>3.2987030630653567</c:v>
                </c:pt>
                <c:pt idx="62">
                  <c:v>3.2705377852464319</c:v>
                </c:pt>
                <c:pt idx="63">
                  <c:v>3.2452706456893665</c:v>
                </c:pt>
                <c:pt idx="64">
                  <c:v>3.220211425457506</c:v>
                </c:pt>
                <c:pt idx="65">
                  <c:v>3.1953544187116929</c:v>
                </c:pt>
                <c:pt idx="66">
                  <c:v>3.168003498364969</c:v>
                </c:pt>
                <c:pt idx="67">
                  <c:v>3.143534230310848</c:v>
                </c:pt>
                <c:pt idx="68">
                  <c:v>3.1192513984874939</c:v>
                </c:pt>
                <c:pt idx="69">
                  <c:v>3.0951502164063225</c:v>
                </c:pt>
                <c:pt idx="70">
                  <c:v>3.0712260945674701</c:v>
                </c:pt>
                <c:pt idx="71">
                  <c:v>3.0474746292717154</c:v>
                </c:pt>
                <c:pt idx="72">
                  <c:v>3.02389159220842</c:v>
                </c:pt>
                <c:pt idx="73">
                  <c:v>3.0004729207553731</c:v>
                </c:pt>
                <c:pt idx="74">
                  <c:v>2.9772147089329035</c:v>
                </c:pt>
                <c:pt idx="75">
                  <c:v>2.9568127098976826</c:v>
                </c:pt>
                <c:pt idx="76">
                  <c:v>2.9338657836845172</c:v>
                </c:pt>
                <c:pt idx="77">
                  <c:v>2.911068559021484</c:v>
                </c:pt>
                <c:pt idx="78">
                  <c:v>2.8884176771114576</c:v>
                </c:pt>
                <c:pt idx="79">
                  <c:v>2.865909898764877</c:v>
                </c:pt>
                <c:pt idx="80">
                  <c:v>2.8462442546663276</c:v>
                </c:pt>
                <c:pt idx="81">
                  <c:v>2.8240153835076236</c:v>
                </c:pt>
                <c:pt idx="82">
                  <c:v>2.8019206574599806</c:v>
                </c:pt>
                <c:pt idx="83">
                  <c:v>2.7799572586436199</c:v>
                </c:pt>
                <c:pt idx="84">
                  <c:v>2.7608271103135023</c:v>
                </c:pt>
                <c:pt idx="85">
                  <c:v>2.7391206109387669</c:v>
                </c:pt>
                <c:pt idx="86">
                  <c:v>2.720241001762119</c:v>
                </c:pt>
                <c:pt idx="87">
                  <c:v>2.6987815478885726</c:v>
                </c:pt>
                <c:pt idx="88">
                  <c:v>2.6774408382544093</c:v>
                </c:pt>
                <c:pt idx="89">
                  <c:v>2.658921580072132</c:v>
                </c:pt>
                <c:pt idx="90">
                  <c:v>2.6378142119463801</c:v>
                </c:pt>
                <c:pt idx="91">
                  <c:v>2.619523382200557</c:v>
                </c:pt>
                <c:pt idx="92">
                  <c:v>2.5986409650752087</c:v>
                </c:pt>
                <c:pt idx="93">
                  <c:v>2.5805706919408333</c:v>
                </c:pt>
                <c:pt idx="94">
                  <c:v>2.5599053336187478</c:v>
                </c:pt>
                <c:pt idx="95">
                  <c:v>2.5420482194233016</c:v>
                </c:pt>
                <c:pt idx="96">
                  <c:v>2.5215924841131767</c:v>
                </c:pt>
                <c:pt idx="97">
                  <c:v>2.503941566099297</c:v>
                </c:pt>
                <c:pt idx="98">
                  <c:v>2.4863897743918022</c:v>
                </c:pt>
                <c:pt idx="99">
                  <c:v>2.4662371518052839</c:v>
                </c:pt>
                <c:pt idx="100">
                  <c:v>2.4488819008526836</c:v>
                </c:pt>
              </c:numCache>
            </c:numRef>
          </c:yVal>
          <c:smooth val="0"/>
        </c:ser>
        <c:ser>
          <c:idx val="3"/>
          <c:order val="3"/>
          <c:tx>
            <c:strRef>
              <c:f>Estimator!$AL$7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Estimator!$AH$8:$AH$108</c:f>
              <c:numCache>
                <c:formatCode>General</c:formatCode>
                <c:ptCount val="101"/>
                <c:pt idx="0">
                  <c:v>0</c:v>
                </c:pt>
                <c:pt idx="1">
                  <c:v>1.1471702642088855</c:v>
                </c:pt>
                <c:pt idx="2">
                  <c:v>2.5924338739791604</c:v>
                </c:pt>
                <c:pt idx="3">
                  <c:v>3.5444046770519173</c:v>
                </c:pt>
                <c:pt idx="4">
                  <c:v>4.2554410481854932</c:v>
                </c:pt>
                <c:pt idx="5">
                  <c:v>4.8231926256427728</c:v>
                </c:pt>
                <c:pt idx="6">
                  <c:v>5.2958337348478954</c:v>
                </c:pt>
                <c:pt idx="7">
                  <c:v>5.6436976113762096</c:v>
                </c:pt>
                <c:pt idx="8">
                  <c:v>5.7577117045353248</c:v>
                </c:pt>
                <c:pt idx="9">
                  <c:v>5.7577117045353248</c:v>
                </c:pt>
                <c:pt idx="10">
                  <c:v>5.7007046579557672</c:v>
                </c:pt>
                <c:pt idx="11">
                  <c:v>5.571622245093427</c:v>
                </c:pt>
                <c:pt idx="12">
                  <c:v>5.4509180681387699</c:v>
                </c:pt>
                <c:pt idx="13">
                  <c:v>5.3400354973364683</c:v>
                </c:pt>
                <c:pt idx="14">
                  <c:v>5.2359222737281046</c:v>
                </c:pt>
                <c:pt idx="15">
                  <c:v>5.1380098009801367</c:v>
                </c:pt>
                <c:pt idx="16">
                  <c:v>5.043436323252994</c:v>
                </c:pt>
                <c:pt idx="17">
                  <c:v>4.9566298715082819</c:v>
                </c:pt>
                <c:pt idx="18">
                  <c:v>4.8724633107069097</c:v>
                </c:pt>
                <c:pt idx="19">
                  <c:v>4.7930891206131205</c:v>
                </c:pt>
                <c:pt idx="20">
                  <c:v>4.7158486110218076</c:v>
                </c:pt>
                <c:pt idx="21">
                  <c:v>4.6429897548857229</c:v>
                </c:pt>
                <c:pt idx="22">
                  <c:v>4.5718972324150622</c:v>
                </c:pt>
                <c:pt idx="23">
                  <c:v>4.5048857472858428</c:v>
                </c:pt>
                <c:pt idx="24">
                  <c:v>4.439365824999018</c:v>
                </c:pt>
                <c:pt idx="25">
                  <c:v>4.3752190857143312</c:v>
                </c:pt>
                <c:pt idx="26">
                  <c:v>4.3148279373269887</c:v>
                </c:pt>
                <c:pt idx="27">
                  <c:v>4.2531317853927071</c:v>
                </c:pt>
                <c:pt idx="28">
                  <c:v>4.1950275278851032</c:v>
                </c:pt>
                <c:pt idx="29">
                  <c:v>4.1404568605084346</c:v>
                </c:pt>
                <c:pt idx="30">
                  <c:v>4.0843521598631218</c:v>
                </c:pt>
                <c:pt idx="31">
                  <c:v>4.0316630321451088</c:v>
                </c:pt>
                <c:pt idx="32">
                  <c:v>3.9798320380152097</c:v>
                </c:pt>
                <c:pt idx="33">
                  <c:v>3.928809977474101</c:v>
                </c:pt>
                <c:pt idx="34">
                  <c:v>3.8785518383986641</c:v>
                </c:pt>
                <c:pt idx="35">
                  <c:v>3.8315408128935489</c:v>
                </c:pt>
                <c:pt idx="36">
                  <c:v>3.7826948491411589</c:v>
                </c:pt>
                <c:pt idx="37">
                  <c:v>3.7370293072469871</c:v>
                </c:pt>
                <c:pt idx="38">
                  <c:v>3.6919882852306043</c:v>
                </c:pt>
                <c:pt idx="39">
                  <c:v>3.6450092314440599</c:v>
                </c:pt>
                <c:pt idx="40">
                  <c:v>3.6011302066204318</c:v>
                </c:pt>
                <c:pt idx="41">
                  <c:v>3.5603319610331234</c:v>
                </c:pt>
                <c:pt idx="42">
                  <c:v>3.5175183534743204</c:v>
                </c:pt>
                <c:pt idx="43">
                  <c:v>3.4752030071375275</c:v>
                </c:pt>
                <c:pt idx="44">
                  <c:v>3.4359069918667053</c:v>
                </c:pt>
                <c:pt idx="45">
                  <c:v>3.3945316091961115</c:v>
                </c:pt>
                <c:pt idx="46">
                  <c:v>3.3561410381064674</c:v>
                </c:pt>
                <c:pt idx="47">
                  <c:v>3.315634863241435</c:v>
                </c:pt>
                <c:pt idx="48">
                  <c:v>3.2780842021023879</c:v>
                </c:pt>
                <c:pt idx="49">
                  <c:v>3.2409310775237228</c:v>
                </c:pt>
                <c:pt idx="50">
                  <c:v>3.2041620256589076</c:v>
                </c:pt>
                <c:pt idx="51">
                  <c:v>3.1677643400212236</c:v>
                </c:pt>
                <c:pt idx="52">
                  <c:v>3.1317260130908382</c:v>
                </c:pt>
                <c:pt idx="53">
                  <c:v>3.0960356834060683</c:v>
                </c:pt>
                <c:pt idx="54">
                  <c:v>3.0606825875296471</c:v>
                </c:pt>
                <c:pt idx="55">
                  <c:v>3.0256565163574791</c:v>
                </c:pt>
                <c:pt idx="56">
                  <c:v>2.9909477753049973</c:v>
                </c:pt>
                <c:pt idx="57">
                  <c:v>2.9590912454357641</c:v>
                </c:pt>
                <c:pt idx="58">
                  <c:v>2.924991070599678</c:v>
                </c:pt>
                <c:pt idx="59">
                  <c:v>2.8911820554202223</c:v>
                </c:pt>
                <c:pt idx="60">
                  <c:v>2.8601990018503907</c:v>
                </c:pt>
                <c:pt idx="61">
                  <c:v>2.8269503440803816</c:v>
                </c:pt>
                <c:pt idx="62">
                  <c:v>2.7965110481493016</c:v>
                </c:pt>
                <c:pt idx="63">
                  <c:v>2.7637942847122376</c:v>
                </c:pt>
                <c:pt idx="64">
                  <c:v>2.7338720828449858</c:v>
                </c:pt>
                <c:pt idx="65">
                  <c:v>2.7016611977514375</c:v>
                </c:pt>
                <c:pt idx="66">
                  <c:v>2.6722317133569349</c:v>
                </c:pt>
                <c:pt idx="67">
                  <c:v>2.6430386259537655</c:v>
                </c:pt>
                <c:pt idx="68">
                  <c:v>2.6140766852379391</c:v>
                </c:pt>
                <c:pt idx="69">
                  <c:v>2.5828106043297825</c:v>
                </c:pt>
                <c:pt idx="70">
                  <c:v>2.5542986708794437</c:v>
                </c:pt>
                <c:pt idx="71">
                  <c:v>2.5260032774310908</c:v>
                </c:pt>
                <c:pt idx="72">
                  <c:v>2.4979199641602072</c:v>
                </c:pt>
                <c:pt idx="73">
                  <c:v>2.4700444419929855</c:v>
                </c:pt>
                <c:pt idx="74">
                  <c:v>2.4423725834093624</c:v>
                </c:pt>
                <c:pt idx="75">
                  <c:v>2.4149004138552899</c:v>
                </c:pt>
                <c:pt idx="76">
                  <c:v>2.3876241037164383</c:v>
                </c:pt>
                <c:pt idx="77">
                  <c:v>2.3605399608090689</c:v>
                </c:pt>
                <c:pt idx="78">
                  <c:v>2.3336444233487588</c:v>
                </c:pt>
                <c:pt idx="79">
                  <c:v>2.3069340533604104</c:v>
                </c:pt>
                <c:pt idx="80">
                  <c:v>2.2804055304963651</c:v>
                </c:pt>
                <c:pt idx="81">
                  <c:v>2.2540556462325569</c:v>
                </c:pt>
                <c:pt idx="82">
                  <c:v>2.2278812984148426</c:v>
                </c:pt>
                <c:pt idx="83">
                  <c:v>2.2018794861302586</c:v>
                </c:pt>
                <c:pt idx="84">
                  <c:v>2.1785481186971434</c:v>
                </c:pt>
                <c:pt idx="85">
                  <c:v>2.1528815199273992</c:v>
                </c:pt>
                <c:pt idx="86">
                  <c:v>2.1273791035586704</c:v>
                </c:pt>
                <c:pt idx="87">
                  <c:v>2.1020382280071308</c:v>
                </c:pt>
                <c:pt idx="88">
                  <c:v>2.0793467711171085</c:v>
                </c:pt>
                <c:pt idx="89">
                  <c:v>2.0543204537572937</c:v>
                </c:pt>
                <c:pt idx="90">
                  <c:v>2.0294483052719356</c:v>
                </c:pt>
                <c:pt idx="91">
                  <c:v>2.0047279823931374</c:v>
                </c:pt>
                <c:pt idx="92">
                  <c:v>1.9826384509729942</c:v>
                </c:pt>
                <c:pt idx="93">
                  <c:v>1.9582144166516211</c:v>
                </c:pt>
                <c:pt idx="94">
                  <c:v>1.9364096826669894</c:v>
                </c:pt>
                <c:pt idx="95">
                  <c:v>1.9122736423409701</c:v>
                </c:pt>
                <c:pt idx="96">
                  <c:v>1.8882788307332974</c:v>
                </c:pt>
                <c:pt idx="97">
                  <c:v>1.8668899998305499</c:v>
                </c:pt>
                <c:pt idx="98">
                  <c:v>1.8431715159542299</c:v>
                </c:pt>
                <c:pt idx="99">
                  <c:v>1.8220486840216228</c:v>
                </c:pt>
                <c:pt idx="100">
                  <c:v>1.7985993079377143</c:v>
                </c:pt>
              </c:numCache>
            </c:numRef>
          </c:yVal>
          <c:smooth val="0"/>
        </c:ser>
        <c:dLbls>
          <c:showLegendKey val="0"/>
          <c:showVal val="0"/>
          <c:showCatName val="0"/>
          <c:showSerName val="0"/>
          <c:showPercent val="0"/>
          <c:showBubbleSize val="0"/>
        </c:dLbls>
        <c:axId val="198845344"/>
        <c:axId val="198845736"/>
      </c:scatterChart>
      <c:valAx>
        <c:axId val="198845344"/>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5736"/>
        <c:crosses val="autoZero"/>
        <c:crossBetween val="midCat"/>
        <c:majorUnit val="10"/>
      </c:valAx>
      <c:valAx>
        <c:axId val="198845736"/>
        <c:scaling>
          <c:orientation val="minMax"/>
        </c:scaling>
        <c:delete val="0"/>
        <c:axPos val="l"/>
        <c:majorGridlines/>
        <c:title>
          <c:tx>
            <c:rich>
              <a:bodyPr rot="-5400000" vert="horz"/>
              <a:lstStyle/>
              <a:p>
                <a:pPr>
                  <a:defRPr/>
                </a:pPr>
                <a:r>
                  <a:rPr lang="en-AU"/>
                  <a:t>Average</a:t>
                </a:r>
                <a:r>
                  <a:rPr lang="en-AU" baseline="0"/>
                  <a:t> </a:t>
                </a:r>
                <a:r>
                  <a:rPr lang="en-AU"/>
                  <a:t>Sequestration (CO₂-e t/ha/yr)</a:t>
                </a:r>
              </a:p>
            </c:rich>
          </c:tx>
          <c:layout>
            <c:manualLayout>
              <c:xMode val="edge"/>
              <c:yMode val="edge"/>
              <c:x val="9.0267145656808753E-3"/>
              <c:y val="0.13462837564370686"/>
            </c:manualLayout>
          </c:layout>
          <c:overlay val="0"/>
        </c:title>
        <c:numFmt formatCode="General" sourceLinked="1"/>
        <c:majorTickMark val="out"/>
        <c:minorTickMark val="none"/>
        <c:tickLblPos val="nextTo"/>
        <c:crossAx val="198845344"/>
        <c:crosses val="autoZero"/>
        <c:crossBetween val="midCat"/>
      </c:valAx>
      <c:spPr>
        <a:noFill/>
        <a:ln>
          <a:solidFill>
            <a:schemeClr val="tx1"/>
          </a:solidFill>
        </a:ln>
      </c:spPr>
    </c:plotArea>
    <c:legend>
      <c:legendPos val="r"/>
      <c:layout>
        <c:manualLayout>
          <c:xMode val="edge"/>
          <c:yMode val="edge"/>
          <c:x val="0.74292359009415976"/>
          <c:y val="0.10406249546634383"/>
          <c:w val="0.20844305030045668"/>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AU" sz="1100"/>
              <a:t>Cumulative Project Asset Value</a:t>
            </a:r>
          </a:p>
        </c:rich>
      </c:tx>
      <c:layout>
        <c:manualLayout>
          <c:xMode val="edge"/>
          <c:yMode val="edge"/>
          <c:x val="0.36482942370404575"/>
          <c:y val="2.3507570085413924E-2"/>
        </c:manualLayout>
      </c:layout>
      <c:overlay val="1"/>
    </c:title>
    <c:autoTitleDeleted val="0"/>
    <c:plotArea>
      <c:layout>
        <c:manualLayout>
          <c:layoutTarget val="inner"/>
          <c:xMode val="edge"/>
          <c:yMode val="edge"/>
          <c:x val="0.24866155582197719"/>
          <c:y val="0.12173527822998487"/>
          <c:w val="0.71128641778188229"/>
          <c:h val="0.7526300250901663"/>
        </c:manualLayout>
      </c:layout>
      <c:scatterChart>
        <c:scatterStyle val="lineMarker"/>
        <c:varyColors val="0"/>
        <c:ser>
          <c:idx val="0"/>
          <c:order val="0"/>
          <c:tx>
            <c:strRef>
              <c:f>Estimator!$AX$7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Estimator!$AX$8:$AX$108</c:f>
              <c:numCache>
                <c:formatCode>"$"#,##0</c:formatCode>
                <c:ptCount val="101"/>
                <c:pt idx="0">
                  <c:v>0</c:v>
                </c:pt>
                <c:pt idx="1">
                  <c:v>27.847273317981045</c:v>
                </c:pt>
                <c:pt idx="2">
                  <c:v>125.86137716405243</c:v>
                </c:pt>
                <c:pt idx="3">
                  <c:v>258.11863034855304</c:v>
                </c:pt>
                <c:pt idx="4">
                  <c:v>413.19909922560328</c:v>
                </c:pt>
                <c:pt idx="5">
                  <c:v>585.40901687409951</c:v>
                </c:pt>
                <c:pt idx="6">
                  <c:v>771.33029365573111</c:v>
                </c:pt>
                <c:pt idx="7">
                  <c:v>958.99550718819046</c:v>
                </c:pt>
                <c:pt idx="8">
                  <c:v>1118.1361757692032</c:v>
                </c:pt>
                <c:pt idx="9">
                  <c:v>1257.9031977403538</c:v>
                </c:pt>
                <c:pt idx="10">
                  <c:v>1383.8319007044595</c:v>
                </c:pt>
                <c:pt idx="11">
                  <c:v>1496.2456624286792</c:v>
                </c:pt>
                <c:pt idx="12">
                  <c:v>1606.1323289105983</c:v>
                </c:pt>
                <c:pt idx="13">
                  <c:v>1714.5035751067962</c:v>
                </c:pt>
                <c:pt idx="14">
                  <c:v>1821.0261401554105</c:v>
                </c:pt>
                <c:pt idx="15">
                  <c:v>1925.9589387629196</c:v>
                </c:pt>
                <c:pt idx="16">
                  <c:v>2028.6367968923898</c:v>
                </c:pt>
                <c:pt idx="17">
                  <c:v>2131.0699818137173</c:v>
                </c:pt>
                <c:pt idx="18">
                  <c:v>2231.6014327792523</c:v>
                </c:pt>
                <c:pt idx="19">
                  <c:v>2330.2714449415289</c:v>
                </c:pt>
                <c:pt idx="20">
                  <c:v>2428.2885386348394</c:v>
                </c:pt>
                <c:pt idx="21">
                  <c:v>2525.8802593683067</c:v>
                </c:pt>
                <c:pt idx="22">
                  <c:v>2621.9668415798778</c:v>
                </c:pt>
                <c:pt idx="23">
                  <c:v>2717.9452505899394</c:v>
                </c:pt>
                <c:pt idx="24">
                  <c:v>2811.1631276952562</c:v>
                </c:pt>
                <c:pt idx="25">
                  <c:v>2904.4501370183807</c:v>
                </c:pt>
                <c:pt idx="26">
                  <c:v>2998.0266001324017</c:v>
                </c:pt>
                <c:pt idx="27">
                  <c:v>3088.8335657756047</c:v>
                </c:pt>
                <c:pt idx="28">
                  <c:v>3180.0989406418753</c:v>
                </c:pt>
                <c:pt idx="29">
                  <c:v>3270.2658176245714</c:v>
                </c:pt>
                <c:pt idx="30">
                  <c:v>3359.3479724754397</c:v>
                </c:pt>
                <c:pt idx="31">
                  <c:v>3449.2714301941478</c:v>
                </c:pt>
                <c:pt idx="32">
                  <c:v>3538.2720734950653</c:v>
                </c:pt>
                <c:pt idx="33">
                  <c:v>3624.3116255761615</c:v>
                </c:pt>
                <c:pt idx="34">
                  <c:v>3711.4322476788789</c:v>
                </c:pt>
                <c:pt idx="35">
                  <c:v>3797.6621421628997</c:v>
                </c:pt>
                <c:pt idx="36">
                  <c:v>3885.270593414974</c:v>
                </c:pt>
                <c:pt idx="37">
                  <c:v>3969.8165987258853</c:v>
                </c:pt>
                <c:pt idx="38">
                  <c:v>4053.4970686494707</c:v>
                </c:pt>
                <c:pt idx="39">
                  <c:v>4138.7918874443594</c:v>
                </c:pt>
                <c:pt idx="40">
                  <c:v>4223.3771689389396</c:v>
                </c:pt>
                <c:pt idx="41">
                  <c:v>4307.2602844466992</c:v>
                </c:pt>
                <c:pt idx="42">
                  <c:v>4387.7640696025537</c:v>
                </c:pt>
                <c:pt idx="43">
                  <c:v>4470.1914689084751</c:v>
                </c:pt>
                <c:pt idx="44">
                  <c:v>4554.7625054411774</c:v>
                </c:pt>
                <c:pt idx="45">
                  <c:v>4635.9004454883525</c:v>
                </c:pt>
                <c:pt idx="46">
                  <c:v>4716.3656834297772</c:v>
                </c:pt>
                <c:pt idx="47">
                  <c:v>4796.1628378291389</c:v>
                </c:pt>
                <c:pt idx="48">
                  <c:v>4878.4123980662362</c:v>
                </c:pt>
                <c:pt idx="49">
                  <c:v>4956.9607897779579</c:v>
                </c:pt>
                <c:pt idx="50">
                  <c:v>5038.114830981418</c:v>
                </c:pt>
                <c:pt idx="51">
                  <c:v>5115.4313217158297</c:v>
                </c:pt>
                <c:pt idx="52">
                  <c:v>5195.5076116631262</c:v>
                </c:pt>
                <c:pt idx="53">
                  <c:v>5271.6067605320004</c:v>
                </c:pt>
                <c:pt idx="54">
                  <c:v>5350.6209656258861</c:v>
                </c:pt>
                <c:pt idx="55">
                  <c:v>5429.145565955956</c:v>
                </c:pt>
                <c:pt idx="56">
                  <c:v>5507.1842393887136</c:v>
                </c:pt>
                <c:pt idx="57">
                  <c:v>5584.7404673051151</c:v>
                </c:pt>
                <c:pt idx="58">
                  <c:v>5661.8175441740577</c:v>
                </c:pt>
                <c:pt idx="59">
                  <c:v>5738.4185864328801</c:v>
                </c:pt>
                <c:pt idx="60">
                  <c:v>5814.546540733978</c:v>
                </c:pt>
                <c:pt idx="61">
                  <c:v>5890.2041916103481</c:v>
                </c:pt>
                <c:pt idx="62">
                  <c:v>5965.3941686080925</c:v>
                </c:pt>
                <c:pt idx="63">
                  <c:v>6040.1189529289513</c:v>
                </c:pt>
                <c:pt idx="64">
                  <c:v>6114.3808836214348</c:v>
                </c:pt>
                <c:pt idx="65">
                  <c:v>6188.182163356566</c:v>
                </c:pt>
                <c:pt idx="66">
                  <c:v>6265.9721407683619</c:v>
                </c:pt>
                <c:pt idx="67">
                  <c:v>6338.9358917424788</c:v>
                </c:pt>
                <c:pt idx="68">
                  <c:v>6411.4453399489148</c:v>
                </c:pt>
                <c:pt idx="69">
                  <c:v>6483.5022010875746</c:v>
                </c:pt>
                <c:pt idx="70">
                  <c:v>6559.8602427175256</c:v>
                </c:pt>
                <c:pt idx="71">
                  <c:v>6631.0961953632113</c:v>
                </c:pt>
                <c:pt idx="72">
                  <c:v>6706.7871477379886</c:v>
                </c:pt>
                <c:pt idx="73">
                  <c:v>6777.2097161298825</c:v>
                </c:pt>
                <c:pt idx="74">
                  <c:v>6852.2421517192888</c:v>
                </c:pt>
                <c:pt idx="75">
                  <c:v>6921.8581436270842</c:v>
                </c:pt>
                <c:pt idx="76">
                  <c:v>6996.2399827344098</c:v>
                </c:pt>
                <c:pt idx="77">
                  <c:v>7065.0555396801501</c:v>
                </c:pt>
                <c:pt idx="78">
                  <c:v>7138.7940982577547</c:v>
                </c:pt>
                <c:pt idx="79">
                  <c:v>7206.8147401969536</c:v>
                </c:pt>
                <c:pt idx="80">
                  <c:v>7279.9167725469151</c:v>
                </c:pt>
                <c:pt idx="81">
                  <c:v>7352.7395423611151</c:v>
                </c:pt>
                <c:pt idx="82">
                  <c:v>7419.6191747040129</c:v>
                </c:pt>
                <c:pt idx="83">
                  <c:v>7491.8148838027964</c:v>
                </c:pt>
                <c:pt idx="84">
                  <c:v>7563.7362089671205</c:v>
                </c:pt>
                <c:pt idx="85">
                  <c:v>7629.4856039349033</c:v>
                </c:pt>
                <c:pt idx="86">
                  <c:v>7700.7882915510909</c:v>
                </c:pt>
                <c:pt idx="87">
                  <c:v>7771.820993600988</c:v>
                </c:pt>
                <c:pt idx="88">
                  <c:v>7842.5851558292425</c:v>
                </c:pt>
                <c:pt idx="89">
                  <c:v>7906.870881840402</c:v>
                </c:pt>
                <c:pt idx="90">
                  <c:v>7977.0264019928882</c:v>
                </c:pt>
                <c:pt idx="91">
                  <c:v>8046.9172125762398</c:v>
                </c:pt>
                <c:pt idx="92">
                  <c:v>8116.544585469197</c:v>
                </c:pt>
                <c:pt idx="93">
                  <c:v>8185.9097530143754</c:v>
                </c:pt>
                <c:pt idx="94">
                  <c:v>8255.0139092190802</c:v>
                </c:pt>
                <c:pt idx="95">
                  <c:v>8323.8582109030958</c:v>
                </c:pt>
                <c:pt idx="96">
                  <c:v>8385.6834982414184</c:v>
                </c:pt>
                <c:pt idx="97">
                  <c:v>8453.9337477145909</c:v>
                </c:pt>
                <c:pt idx="98">
                  <c:v>8521.9271381870985</c:v>
                </c:pt>
                <c:pt idx="99">
                  <c:v>8589.6646856293191</c:v>
                </c:pt>
                <c:pt idx="100">
                  <c:v>8657.1473738471068</c:v>
                </c:pt>
              </c:numCache>
            </c:numRef>
          </c:yVal>
          <c:smooth val="0"/>
        </c:ser>
        <c:ser>
          <c:idx val="1"/>
          <c:order val="1"/>
          <c:tx>
            <c:strRef>
              <c:f>Estimator!$AY$7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Estimator!$AY$8:$AY$108</c:f>
              <c:numCache>
                <c:formatCode>"$"#,##0</c:formatCode>
                <c:ptCount val="101"/>
                <c:pt idx="0">
                  <c:v>0</c:v>
                </c:pt>
                <c:pt idx="1">
                  <c:v>27.487787417269018</c:v>
                </c:pt>
                <c:pt idx="2">
                  <c:v>124.23660801635063</c:v>
                </c:pt>
                <c:pt idx="3">
                  <c:v>254.7865264379885</c:v>
                </c:pt>
                <c:pt idx="4">
                  <c:v>407.86503119451157</c:v>
                </c:pt>
                <c:pt idx="5">
                  <c:v>577.85185731621766</c:v>
                </c:pt>
                <c:pt idx="6">
                  <c:v>761.37303995282502</c:v>
                </c:pt>
                <c:pt idx="7">
                  <c:v>946.61564651947162</c:v>
                </c:pt>
                <c:pt idx="8">
                  <c:v>1103.7019370674359</c:v>
                </c:pt>
                <c:pt idx="9">
                  <c:v>1241.6646792008655</c:v>
                </c:pt>
                <c:pt idx="10">
                  <c:v>1365.9677438953415</c:v>
                </c:pt>
                <c:pt idx="11">
                  <c:v>1475.1016101407915</c:v>
                </c:pt>
                <c:pt idx="12">
                  <c:v>1581.4644259577124</c:v>
                </c:pt>
                <c:pt idx="13">
                  <c:v>1685.3447728715873</c:v>
                </c:pt>
                <c:pt idx="14">
                  <c:v>1787.7992060389813</c:v>
                </c:pt>
                <c:pt idx="15">
                  <c:v>1887.5810879784092</c:v>
                </c:pt>
                <c:pt idx="16">
                  <c:v>1985.6636906584345</c:v>
                </c:pt>
                <c:pt idx="17">
                  <c:v>2083.2635997118828</c:v>
                </c:pt>
                <c:pt idx="18">
                  <c:v>2177.7017450266558</c:v>
                </c:pt>
                <c:pt idx="19">
                  <c:v>2272.1297037127483</c:v>
                </c:pt>
                <c:pt idx="20">
                  <c:v>2364.6419512879688</c:v>
                </c:pt>
                <c:pt idx="21">
                  <c:v>2455.2736261460464</c:v>
                </c:pt>
                <c:pt idx="22">
                  <c:v>2545.3485484022845</c:v>
                </c:pt>
                <c:pt idx="23">
                  <c:v>2633.7316555649509</c:v>
                </c:pt>
                <c:pt idx="24">
                  <c:v>2721.8718102166181</c:v>
                </c:pt>
                <c:pt idx="25">
                  <c:v>2807.0114888666585</c:v>
                </c:pt>
                <c:pt idx="26">
                  <c:v>2893.6391329561138</c:v>
                </c:pt>
                <c:pt idx="27">
                  <c:v>2977.3081318582117</c:v>
                </c:pt>
                <c:pt idx="28">
                  <c:v>3059.5247192830448</c:v>
                </c:pt>
                <c:pt idx="29">
                  <c:v>3142.0605292095406</c:v>
                </c:pt>
                <c:pt idx="30">
                  <c:v>3223.3098946807572</c:v>
                </c:pt>
                <c:pt idx="31">
                  <c:v>3305.1756726465856</c:v>
                </c:pt>
                <c:pt idx="32">
                  <c:v>3383.9633408219938</c:v>
                </c:pt>
                <c:pt idx="33">
                  <c:v>3463.5282259612827</c:v>
                </c:pt>
                <c:pt idx="34">
                  <c:v>3539.9055100324672</c:v>
                </c:pt>
                <c:pt idx="35">
                  <c:v>3617.2190334879788</c:v>
                </c:pt>
                <c:pt idx="36">
                  <c:v>3693.4569543444336</c:v>
                </c:pt>
                <c:pt idx="37">
                  <c:v>3768.6294244496062</c:v>
                </c:pt>
                <c:pt idx="38">
                  <c:v>3845.1088752942815</c:v>
                </c:pt>
                <c:pt idx="39">
                  <c:v>3918.2478007411974</c:v>
                </c:pt>
                <c:pt idx="40">
                  <c:v>3992.8476138255955</c:v>
                </c:pt>
                <c:pt idx="41">
                  <c:v>4063.9874350836458</c:v>
                </c:pt>
                <c:pt idx="42">
                  <c:v>4136.741859937275</c:v>
                </c:pt>
                <c:pt idx="43">
                  <c:v>4208.6190924053981</c:v>
                </c:pt>
                <c:pt idx="44">
                  <c:v>4279.626610869097</c:v>
                </c:pt>
                <c:pt idx="45">
                  <c:v>4346.926797617135</c:v>
                </c:pt>
                <c:pt idx="46">
                  <c:v>4419.0602094218657</c:v>
                </c:pt>
                <c:pt idx="47">
                  <c:v>4487.4991145305439</c:v>
                </c:pt>
                <c:pt idx="48">
                  <c:v>4555.0940022879076</c:v>
                </c:pt>
                <c:pt idx="49">
                  <c:v>4621.8503596630026</c:v>
                </c:pt>
                <c:pt idx="50">
                  <c:v>4687.7733384522962</c:v>
                </c:pt>
                <c:pt idx="51">
                  <c:v>4756.1325132592565</c:v>
                </c:pt>
                <c:pt idx="52">
                  <c:v>4820.4757291227888</c:v>
                </c:pt>
                <c:pt idx="53">
                  <c:v>4887.4045942679595</c:v>
                </c:pt>
                <c:pt idx="54">
                  <c:v>4950.1872830615866</c:v>
                </c:pt>
                <c:pt idx="55">
                  <c:v>5015.7058015557204</c:v>
                </c:pt>
                <c:pt idx="56">
                  <c:v>5080.5601961522589</c:v>
                </c:pt>
                <c:pt idx="57">
                  <c:v>5141.0714924850363</c:v>
                </c:pt>
                <c:pt idx="58">
                  <c:v>5204.5424925641828</c:v>
                </c:pt>
                <c:pt idx="59">
                  <c:v>5267.3624776697288</c:v>
                </c:pt>
                <c:pt idx="60">
                  <c:v>5329.535559417176</c:v>
                </c:pt>
                <c:pt idx="61">
                  <c:v>5387.0968573307773</c:v>
                </c:pt>
                <c:pt idx="62">
                  <c:v>5447.9173534288175</c:v>
                </c:pt>
                <c:pt idx="63">
                  <c:v>5508.1019607831031</c:v>
                </c:pt>
                <c:pt idx="64">
                  <c:v>5567.6541623572248</c:v>
                </c:pt>
                <c:pt idx="65">
                  <c:v>5626.5773017149477</c:v>
                </c:pt>
                <c:pt idx="66">
                  <c:v>5684.8745886269508</c:v>
                </c:pt>
                <c:pt idx="67">
                  <c:v>5746.9461061905777</c:v>
                </c:pt>
                <c:pt idx="68">
                  <c:v>5804.0734876381021</c:v>
                </c:pt>
                <c:pt idx="69">
                  <c:v>5860.584289164497</c:v>
                </c:pt>
                <c:pt idx="70">
                  <c:v>5916.48124186717</c:v>
                </c:pt>
                <c:pt idx="71">
                  <c:v>5971.7669662403878</c:v>
                </c:pt>
                <c:pt idx="72">
                  <c:v>6031.1990302797767</c:v>
                </c:pt>
                <c:pt idx="73">
                  <c:v>6085.3442702270204</c:v>
                </c:pt>
                <c:pt idx="74">
                  <c:v>6138.8859462152432</c:v>
                </c:pt>
                <c:pt idx="75">
                  <c:v>6191.8262797303778</c:v>
                </c:pt>
                <c:pt idx="76">
                  <c:v>6249.2130805025517</c:v>
                </c:pt>
                <c:pt idx="77">
                  <c:v>6301.0331162997718</c:v>
                </c:pt>
                <c:pt idx="78">
                  <c:v>6357.4462264362919</c:v>
                </c:pt>
                <c:pt idx="79">
                  <c:v>6408.1553998947365</c:v>
                </c:pt>
                <c:pt idx="80">
                  <c:v>6463.6050097159614</c:v>
                </c:pt>
                <c:pt idx="81">
                  <c:v>6513.21215907848</c:v>
                </c:pt>
                <c:pt idx="82">
                  <c:v>6567.70791588879</c:v>
                </c:pt>
                <c:pt idx="83">
                  <c:v>6616.2213196891671</c:v>
                </c:pt>
                <c:pt idx="84">
                  <c:v>6669.7723637203435</c:v>
                </c:pt>
                <c:pt idx="85">
                  <c:v>6717.1997743723341</c:v>
                </c:pt>
                <c:pt idx="86">
                  <c:v>6769.8147711753872</c:v>
                </c:pt>
                <c:pt idx="87">
                  <c:v>6816.1634451650662</c:v>
                </c:pt>
                <c:pt idx="88">
                  <c:v>6867.8506148585238</c:v>
                </c:pt>
                <c:pt idx="89">
                  <c:v>6919.1108506700357</c:v>
                </c:pt>
                <c:pt idx="90">
                  <c:v>6963.8944836484661</c:v>
                </c:pt>
                <c:pt idx="91">
                  <c:v>7014.2386590569595</c:v>
                </c:pt>
                <c:pt idx="92">
                  <c:v>7064.1618448042946</c:v>
                </c:pt>
                <c:pt idx="93">
                  <c:v>7107.3954663707873</c:v>
                </c:pt>
                <c:pt idx="94">
                  <c:v>7156.4135152740064</c:v>
                </c:pt>
                <c:pt idx="95">
                  <c:v>7205.0161290238138</c:v>
                </c:pt>
                <c:pt idx="96">
                  <c:v>7253.2051247081108</c:v>
                </c:pt>
                <c:pt idx="97">
                  <c:v>7294.4210966583887</c:v>
                </c:pt>
                <c:pt idx="98">
                  <c:v>7341.7184853108438</c:v>
                </c:pt>
                <c:pt idx="99">
                  <c:v>7388.6073432717531</c:v>
                </c:pt>
                <c:pt idx="100">
                  <c:v>7435.0893437707846</c:v>
                </c:pt>
              </c:numCache>
            </c:numRef>
          </c:yVal>
          <c:smooth val="0"/>
        </c:ser>
        <c:ser>
          <c:idx val="2"/>
          <c:order val="2"/>
          <c:tx>
            <c:strRef>
              <c:f>Estimator!$AZ$7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Estimator!$AZ$8:$AZ$108</c:f>
              <c:numCache>
                <c:formatCode>"$"#,##0</c:formatCode>
                <c:ptCount val="101"/>
                <c:pt idx="0">
                  <c:v>0</c:v>
                </c:pt>
                <c:pt idx="1">
                  <c:v>26.915750389901778</c:v>
                </c:pt>
                <c:pt idx="2">
                  <c:v>121.65117111446251</c:v>
                </c:pt>
                <c:pt idx="3">
                  <c:v>249.48426893052365</c:v>
                </c:pt>
                <c:pt idx="4">
                  <c:v>399.37711994615194</c:v>
                </c:pt>
                <c:pt idx="5">
                  <c:v>565.82642021209688</c:v>
                </c:pt>
                <c:pt idx="6">
                  <c:v>745.52841907153311</c:v>
                </c:pt>
                <c:pt idx="7">
                  <c:v>926.91601801630134</c:v>
                </c:pt>
                <c:pt idx="8">
                  <c:v>1080.7332504432488</c:v>
                </c:pt>
                <c:pt idx="9">
                  <c:v>1215.8249067486549</c:v>
                </c:pt>
                <c:pt idx="10">
                  <c:v>1337.5411515386745</c:v>
                </c:pt>
                <c:pt idx="11">
                  <c:v>1440.8263337721621</c:v>
                </c:pt>
                <c:pt idx="12">
                  <c:v>1540.8325468239775</c:v>
                </c:pt>
                <c:pt idx="13">
                  <c:v>1638.5693448289178</c:v>
                </c:pt>
                <c:pt idx="14">
                  <c:v>1734.4949736034132</c:v>
                </c:pt>
                <c:pt idx="15">
                  <c:v>1827.3846295287697</c:v>
                </c:pt>
                <c:pt idx="16">
                  <c:v>1918.2083819127774</c:v>
                </c:pt>
                <c:pt idx="17">
                  <c:v>2007.2133806931188</c:v>
                </c:pt>
                <c:pt idx="18">
                  <c:v>2093.6205221499886</c:v>
                </c:pt>
                <c:pt idx="19">
                  <c:v>2178.5618089000009</c:v>
                </c:pt>
                <c:pt idx="20">
                  <c:v>2262.2682822026632</c:v>
                </c:pt>
                <c:pt idx="21">
                  <c:v>2343.7610746045079</c:v>
                </c:pt>
                <c:pt idx="22">
                  <c:v>2423.077319879334</c:v>
                </c:pt>
                <c:pt idx="23">
                  <c:v>2501.5827577679961</c:v>
                </c:pt>
                <c:pt idx="24">
                  <c:v>2578.1019454328039</c:v>
                </c:pt>
                <c:pt idx="25">
                  <c:v>2654.1217155366517</c:v>
                </c:pt>
                <c:pt idx="26">
                  <c:v>2728.3367896436757</c:v>
                </c:pt>
                <c:pt idx="27">
                  <c:v>2800.7724117218654</c:v>
                </c:pt>
                <c:pt idx="28">
                  <c:v>2871.4515718525495</c:v>
                </c:pt>
                <c:pt idx="29">
                  <c:v>2942.1067558830964</c:v>
                </c:pt>
                <c:pt idx="30">
                  <c:v>3009.399744512833</c:v>
                </c:pt>
                <c:pt idx="31">
                  <c:v>3076.835581215681</c:v>
                </c:pt>
                <c:pt idx="32">
                  <c:v>3142.7208273572655</c:v>
                </c:pt>
                <c:pt idx="33">
                  <c:v>3209.0394655985574</c:v>
                </c:pt>
                <c:pt idx="34">
                  <c:v>3271.9381713308167</c:v>
                </c:pt>
                <c:pt idx="35">
                  <c:v>3335.4292992042201</c:v>
                </c:pt>
                <c:pt idx="36">
                  <c:v>3397.5607819742545</c:v>
                </c:pt>
                <c:pt idx="37">
                  <c:v>3456.1243333985376</c:v>
                </c:pt>
                <c:pt idx="38">
                  <c:v>3515.5142562267979</c:v>
                </c:pt>
                <c:pt idx="39">
                  <c:v>3575.9358558168169</c:v>
                </c:pt>
                <c:pt idx="40">
                  <c:v>3632.7633686678978</c:v>
                </c:pt>
                <c:pt idx="41">
                  <c:v>3688.2948357793994</c:v>
                </c:pt>
                <c:pt idx="42">
                  <c:v>3745.0853333251375</c:v>
                </c:pt>
                <c:pt idx="43">
                  <c:v>3798.1228647453859</c:v>
                </c:pt>
                <c:pt idx="44">
                  <c:v>3852.5690233459177</c:v>
                </c:pt>
                <c:pt idx="45">
                  <c:v>3903.1529680891208</c:v>
                </c:pt>
                <c:pt idx="46">
                  <c:v>3955.2949300735077</c:v>
                </c:pt>
                <c:pt idx="47">
                  <c:v>4006.3305846207127</c:v>
                </c:pt>
                <c:pt idx="48">
                  <c:v>4056.2690477797883</c:v>
                </c:pt>
                <c:pt idx="49">
                  <c:v>4105.1190675404541</c:v>
                </c:pt>
                <c:pt idx="50">
                  <c:v>4152.8890432911703</c:v>
                </c:pt>
                <c:pt idx="51">
                  <c:v>4199.5870436399864</c:v>
                </c:pt>
                <c:pt idx="52">
                  <c:v>4245.220822755763</c:v>
                </c:pt>
                <c:pt idx="53">
                  <c:v>4293.050844908722</c:v>
                </c:pt>
                <c:pt idx="54">
                  <c:v>4336.6445253965585</c:v>
                </c:pt>
                <c:pt idx="55">
                  <c:v>4379.1959311746923</c:v>
                </c:pt>
                <c:pt idx="56">
                  <c:v>4424.1582299514084</c:v>
                </c:pt>
                <c:pt idx="57">
                  <c:v>4464.712184141852</c:v>
                </c:pt>
                <c:pt idx="58">
                  <c:v>4507.8184142708715</c:v>
                </c:pt>
                <c:pt idx="59">
                  <c:v>4546.4012432818108</c:v>
                </c:pt>
                <c:pt idx="60">
                  <c:v>4587.6780465582888</c:v>
                </c:pt>
                <c:pt idx="61">
                  <c:v>4628.0803974806959</c:v>
                </c:pt>
                <c:pt idx="62">
                  <c:v>4663.7868817614117</c:v>
                </c:pt>
                <c:pt idx="63">
                  <c:v>4702.3971656038921</c:v>
                </c:pt>
                <c:pt idx="64">
                  <c:v>4740.1512182734486</c:v>
                </c:pt>
                <c:pt idx="65">
                  <c:v>4777.0548559739809</c:v>
                </c:pt>
                <c:pt idx="66">
                  <c:v>4809.0293105180226</c:v>
                </c:pt>
                <c:pt idx="67">
                  <c:v>4844.1862489090172</c:v>
                </c:pt>
                <c:pt idx="68">
                  <c:v>4878.5091872344401</c:v>
                </c:pt>
                <c:pt idx="69">
                  <c:v>4912.0033934368339</c:v>
                </c:pt>
                <c:pt idx="70">
                  <c:v>4944.6740122536266</c:v>
                </c:pt>
                <c:pt idx="71">
                  <c:v>4976.5260696007117</c:v>
                </c:pt>
                <c:pt idx="72">
                  <c:v>5007.5644766971436</c:v>
                </c:pt>
                <c:pt idx="73">
                  <c:v>5037.7940339482711</c:v>
                </c:pt>
                <c:pt idx="74">
                  <c:v>5067.2194346038013</c:v>
                </c:pt>
                <c:pt idx="75">
                  <c:v>5100.501924573502</c:v>
                </c:pt>
                <c:pt idx="76">
                  <c:v>5128.3973898805361</c:v>
                </c:pt>
                <c:pt idx="77">
                  <c:v>5155.5024180270484</c:v>
                </c:pt>
                <c:pt idx="78">
                  <c:v>5181.8213127379549</c:v>
                </c:pt>
                <c:pt idx="79">
                  <c:v>5207.3582860557817</c:v>
                </c:pt>
                <c:pt idx="80">
                  <c:v>5237.0894285860431</c:v>
                </c:pt>
                <c:pt idx="81">
                  <c:v>5261.1406594747023</c:v>
                </c:pt>
                <c:pt idx="82">
                  <c:v>5284.4223599695242</c:v>
                </c:pt>
                <c:pt idx="83">
                  <c:v>5306.9384067506708</c:v>
                </c:pt>
                <c:pt idx="84">
                  <c:v>5333.9179771256868</c:v>
                </c:pt>
                <c:pt idx="85">
                  <c:v>5354.9807943852893</c:v>
                </c:pt>
                <c:pt idx="86">
                  <c:v>5380.6367014854713</c:v>
                </c:pt>
                <c:pt idx="87">
                  <c:v>5400.2618773250342</c:v>
                </c:pt>
                <c:pt idx="88">
                  <c:v>5419.1402566269244</c:v>
                </c:pt>
                <c:pt idx="89">
                  <c:v>5442.812474407654</c:v>
                </c:pt>
                <c:pt idx="90">
                  <c:v>5460.2754187290066</c:v>
                </c:pt>
                <c:pt idx="91">
                  <c:v>5482.6624389457656</c:v>
                </c:pt>
                <c:pt idx="92">
                  <c:v>5498.7242820991423</c:v>
                </c:pt>
                <c:pt idx="93">
                  <c:v>5519.8407100614422</c:v>
                </c:pt>
                <c:pt idx="94">
                  <c:v>5534.5153312837328</c:v>
                </c:pt>
                <c:pt idx="95">
                  <c:v>5554.3753594399141</c:v>
                </c:pt>
                <c:pt idx="96">
                  <c:v>5567.6762049218942</c:v>
                </c:pt>
                <c:pt idx="97">
                  <c:v>5586.2936339675316</c:v>
                </c:pt>
                <c:pt idx="98">
                  <c:v>5604.322551479122</c:v>
                </c:pt>
                <c:pt idx="99">
                  <c:v>5615.6219946606316</c:v>
                </c:pt>
                <c:pt idx="100">
                  <c:v>5632.4283719611731</c:v>
                </c:pt>
              </c:numCache>
            </c:numRef>
          </c:yVal>
          <c:smooth val="0"/>
        </c:ser>
        <c:ser>
          <c:idx val="3"/>
          <c:order val="3"/>
          <c:tx>
            <c:strRef>
              <c:f>Estimator!$BA$7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Estimator!$BA$8:$BA$108</c:f>
              <c:numCache>
                <c:formatCode>"$"#,##0</c:formatCode>
                <c:ptCount val="101"/>
                <c:pt idx="0">
                  <c:v>0</c:v>
                </c:pt>
                <c:pt idx="1">
                  <c:v>26.384916076804366</c:v>
                </c:pt>
                <c:pt idx="2">
                  <c:v>119.25195820304138</c:v>
                </c:pt>
                <c:pt idx="3">
                  <c:v>244.56392271658231</c:v>
                </c:pt>
                <c:pt idx="4">
                  <c:v>391.50057643306536</c:v>
                </c:pt>
                <c:pt idx="5">
                  <c:v>554.6671519489189</c:v>
                </c:pt>
                <c:pt idx="6">
                  <c:v>730.82505540900956</c:v>
                </c:pt>
                <c:pt idx="7">
                  <c:v>908.63531543156967</c:v>
                </c:pt>
                <c:pt idx="8">
                  <c:v>1059.4189536344998</c:v>
                </c:pt>
                <c:pt idx="9">
                  <c:v>1191.8463228388123</c:v>
                </c:pt>
                <c:pt idx="10">
                  <c:v>1311.1620713298264</c:v>
                </c:pt>
                <c:pt idx="11">
                  <c:v>1409.620428008637</c:v>
                </c:pt>
                <c:pt idx="12">
                  <c:v>1504.4533868063006</c:v>
                </c:pt>
                <c:pt idx="13">
                  <c:v>1596.670613703604</c:v>
                </c:pt>
                <c:pt idx="14">
                  <c:v>1685.9669721404496</c:v>
                </c:pt>
                <c:pt idx="15">
                  <c:v>1772.6133813381471</c:v>
                </c:pt>
                <c:pt idx="16">
                  <c:v>1855.9845669571018</c:v>
                </c:pt>
                <c:pt idx="17">
                  <c:v>1938.0422797597382</c:v>
                </c:pt>
                <c:pt idx="18">
                  <c:v>2017.1998106326607</c:v>
                </c:pt>
                <c:pt idx="19">
                  <c:v>2094.5799457079338</c:v>
                </c:pt>
                <c:pt idx="20">
                  <c:v>2169.2903610700314</c:v>
                </c:pt>
                <c:pt idx="21">
                  <c:v>2242.5640516098042</c:v>
                </c:pt>
                <c:pt idx="22">
                  <c:v>2313.3799996020211</c:v>
                </c:pt>
                <c:pt idx="23">
                  <c:v>2383.0845603142106</c:v>
                </c:pt>
                <c:pt idx="24">
                  <c:v>2450.5299353994578</c:v>
                </c:pt>
                <c:pt idx="25">
                  <c:v>2515.7509742857405</c:v>
                </c:pt>
                <c:pt idx="26">
                  <c:v>2580.2671065215391</c:v>
                </c:pt>
                <c:pt idx="27">
                  <c:v>2641.1948387288712</c:v>
                </c:pt>
                <c:pt idx="28">
                  <c:v>2701.5977279580065</c:v>
                </c:pt>
                <c:pt idx="29">
                  <c:v>2761.6847259591259</c:v>
                </c:pt>
                <c:pt idx="30">
                  <c:v>2818.2029903055541</c:v>
                </c:pt>
                <c:pt idx="31">
                  <c:v>2874.5757419194629</c:v>
                </c:pt>
                <c:pt idx="32">
                  <c:v>2929.1563799791943</c:v>
                </c:pt>
                <c:pt idx="33">
                  <c:v>2981.9667729028424</c:v>
                </c:pt>
                <c:pt idx="34">
                  <c:v>3033.0275376277555</c:v>
                </c:pt>
                <c:pt idx="35">
                  <c:v>3084.3903543793067</c:v>
                </c:pt>
                <c:pt idx="36">
                  <c:v>3132.07133508888</c:v>
                </c:pt>
                <c:pt idx="37">
                  <c:v>3180.2119404671862</c:v>
                </c:pt>
                <c:pt idx="38">
                  <c:v>3226.7977612915483</c:v>
                </c:pt>
                <c:pt idx="39">
                  <c:v>3269.5732806053215</c:v>
                </c:pt>
                <c:pt idx="40">
                  <c:v>3313.0397900907969</c:v>
                </c:pt>
                <c:pt idx="41">
                  <c:v>3357.3930392542352</c:v>
                </c:pt>
                <c:pt idx="42">
                  <c:v>3397.9227294561933</c:v>
                </c:pt>
                <c:pt idx="43">
                  <c:v>3436.9757740590144</c:v>
                </c:pt>
                <c:pt idx="44">
                  <c:v>3477.1378757691064</c:v>
                </c:pt>
                <c:pt idx="45">
                  <c:v>3513.3402155179756</c:v>
                </c:pt>
                <c:pt idx="46">
                  <c:v>3550.7972183166426</c:v>
                </c:pt>
                <c:pt idx="47">
                  <c:v>3584.2012871639913</c:v>
                </c:pt>
                <c:pt idx="48">
                  <c:v>3619.0049591210363</c:v>
                </c:pt>
                <c:pt idx="49">
                  <c:v>3652.5293243692358</c:v>
                </c:pt>
                <c:pt idx="50">
                  <c:v>3684.7863295077441</c:v>
                </c:pt>
                <c:pt idx="51">
                  <c:v>3715.7875708448951</c:v>
                </c:pt>
                <c:pt idx="52">
                  <c:v>3745.5443116566425</c:v>
                </c:pt>
                <c:pt idx="53">
                  <c:v>3774.0674980719973</c:v>
                </c:pt>
                <c:pt idx="54">
                  <c:v>3801.3677737118219</c:v>
                </c:pt>
                <c:pt idx="55">
                  <c:v>3827.4554931922107</c:v>
                </c:pt>
                <c:pt idx="56">
                  <c:v>3852.3407345928367</c:v>
                </c:pt>
                <c:pt idx="57">
                  <c:v>3879.3686227662865</c:v>
                </c:pt>
                <c:pt idx="58">
                  <c:v>3901.9380881799702</c:v>
                </c:pt>
                <c:pt idx="59">
                  <c:v>3923.3340492052416</c:v>
                </c:pt>
                <c:pt idx="60">
                  <c:v>3947.074622553539</c:v>
                </c:pt>
                <c:pt idx="61">
                  <c:v>3966.2113327447755</c:v>
                </c:pt>
                <c:pt idx="62">
                  <c:v>3987.8247546609041</c:v>
                </c:pt>
                <c:pt idx="63">
                  <c:v>4004.7379185480322</c:v>
                </c:pt>
                <c:pt idx="64">
                  <c:v>4024.2597059478194</c:v>
                </c:pt>
                <c:pt idx="65">
                  <c:v>4038.983490638399</c:v>
                </c:pt>
                <c:pt idx="66">
                  <c:v>4056.4477408758271</c:v>
                </c:pt>
                <c:pt idx="67">
                  <c:v>4072.922522594753</c:v>
                </c:pt>
                <c:pt idx="68">
                  <c:v>4088.4159357121371</c:v>
                </c:pt>
                <c:pt idx="69">
                  <c:v>4098.9204290713651</c:v>
                </c:pt>
                <c:pt idx="70">
                  <c:v>4112.4208601159044</c:v>
                </c:pt>
                <c:pt idx="71">
                  <c:v>4124.9633520449706</c:v>
                </c:pt>
                <c:pt idx="72">
                  <c:v>4136.5554606493033</c:v>
                </c:pt>
                <c:pt idx="73">
                  <c:v>4147.2046181062224</c:v>
                </c:pt>
                <c:pt idx="74">
                  <c:v>4156.9181369627349</c:v>
                </c:pt>
                <c:pt idx="75">
                  <c:v>4165.703213900375</c:v>
                </c:pt>
                <c:pt idx="76">
                  <c:v>4173.5669332963344</c:v>
                </c:pt>
                <c:pt idx="77">
                  <c:v>4180.5162705928606</c:v>
                </c:pt>
                <c:pt idx="78">
                  <c:v>4186.5580954876732</c:v>
                </c:pt>
                <c:pt idx="79">
                  <c:v>4191.6991749558656</c:v>
                </c:pt>
                <c:pt idx="80">
                  <c:v>4195.9461761133116</c:v>
                </c:pt>
                <c:pt idx="81">
                  <c:v>4199.3056689312534</c:v>
                </c:pt>
                <c:pt idx="82">
                  <c:v>4201.7841288103937</c:v>
                </c:pt>
                <c:pt idx="83">
                  <c:v>4203.3879390226639</c:v>
                </c:pt>
                <c:pt idx="84">
                  <c:v>4208.9549653228814</c:v>
                </c:pt>
                <c:pt idx="85">
                  <c:v>4208.883371458066</c:v>
                </c:pt>
                <c:pt idx="86">
                  <c:v>4207.95586683905</c:v>
                </c:pt>
                <c:pt idx="87">
                  <c:v>4206.1784942422682</c:v>
                </c:pt>
                <c:pt idx="88">
                  <c:v>4208.5978647410275</c:v>
                </c:pt>
                <c:pt idx="89">
                  <c:v>4205.1939688411803</c:v>
                </c:pt>
                <c:pt idx="90">
                  <c:v>4200.9579919129073</c:v>
                </c:pt>
                <c:pt idx="91">
                  <c:v>4195.8956671488368</c:v>
                </c:pt>
                <c:pt idx="92">
                  <c:v>4195.2629622588556</c:v>
                </c:pt>
                <c:pt idx="93">
                  <c:v>4188.6206372178176</c:v>
                </c:pt>
                <c:pt idx="94">
                  <c:v>4186.5177339260317</c:v>
                </c:pt>
                <c:pt idx="95">
                  <c:v>4178.3179085150196</c:v>
                </c:pt>
                <c:pt idx="96">
                  <c:v>4169.3196582591208</c:v>
                </c:pt>
                <c:pt idx="97">
                  <c:v>4165.0315896219572</c:v>
                </c:pt>
                <c:pt idx="98">
                  <c:v>4154.5085969608344</c:v>
                </c:pt>
                <c:pt idx="99">
                  <c:v>4148.8048535172356</c:v>
                </c:pt>
                <c:pt idx="100">
                  <c:v>4136.7784082567432</c:v>
                </c:pt>
              </c:numCache>
            </c:numRef>
          </c:yVal>
          <c:smooth val="0"/>
        </c:ser>
        <c:dLbls>
          <c:showLegendKey val="0"/>
          <c:showVal val="0"/>
          <c:showCatName val="0"/>
          <c:showSerName val="0"/>
          <c:showPercent val="0"/>
          <c:showBubbleSize val="0"/>
        </c:dLbls>
        <c:axId val="198846520"/>
        <c:axId val="198846912"/>
      </c:scatterChart>
      <c:valAx>
        <c:axId val="198846520"/>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6912"/>
        <c:crosses val="autoZero"/>
        <c:crossBetween val="midCat"/>
        <c:majorUnit val="10"/>
      </c:valAx>
      <c:valAx>
        <c:axId val="198846912"/>
        <c:scaling>
          <c:orientation val="minMax"/>
        </c:scaling>
        <c:delete val="0"/>
        <c:axPos val="l"/>
        <c:majorGridlines/>
        <c:title>
          <c:tx>
            <c:rich>
              <a:bodyPr rot="-5400000" vert="horz"/>
              <a:lstStyle/>
              <a:p>
                <a:pPr>
                  <a:defRPr/>
                </a:pPr>
                <a:r>
                  <a:rPr lang="en-AU"/>
                  <a:t>Sequestration Project Asset</a:t>
                </a:r>
                <a:r>
                  <a:rPr lang="en-AU" baseline="0"/>
                  <a:t> Value </a:t>
                </a:r>
                <a:r>
                  <a:rPr lang="en-AU"/>
                  <a:t>($)</a:t>
                </a:r>
              </a:p>
            </c:rich>
          </c:tx>
          <c:layout>
            <c:manualLayout>
              <c:xMode val="edge"/>
              <c:yMode val="edge"/>
              <c:x val="9.0267914106390186E-3"/>
              <c:y val="8.9769420851466525E-2"/>
            </c:manualLayout>
          </c:layout>
          <c:overlay val="0"/>
        </c:title>
        <c:numFmt formatCode="&quot;$&quot;#,##0" sourceLinked="1"/>
        <c:majorTickMark val="out"/>
        <c:minorTickMark val="none"/>
        <c:tickLblPos val="nextTo"/>
        <c:crossAx val="198846520"/>
        <c:crosses val="autoZero"/>
        <c:crossBetween val="midCat"/>
      </c:valAx>
      <c:spPr>
        <a:ln>
          <a:solidFill>
            <a:schemeClr val="tx1"/>
          </a:solidFill>
        </a:ln>
      </c:spPr>
    </c:plotArea>
    <c:legend>
      <c:legendPos val="r"/>
      <c:layout>
        <c:manualLayout>
          <c:xMode val="edge"/>
          <c:yMode val="edge"/>
          <c:x val="0.26428500562359813"/>
          <c:y val="0.13536565840168882"/>
          <c:w val="0.23442499751968257"/>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AU" sz="1100"/>
              <a:t>Individual Plant Value</a:t>
            </a:r>
          </a:p>
        </c:rich>
      </c:tx>
      <c:overlay val="1"/>
    </c:title>
    <c:autoTitleDeleted val="0"/>
    <c:plotArea>
      <c:layout>
        <c:manualLayout>
          <c:layoutTarget val="inner"/>
          <c:xMode val="edge"/>
          <c:yMode val="edge"/>
          <c:x val="0.15475833333333333"/>
          <c:y val="0.11395398301335846"/>
          <c:w val="0.8052456018518519"/>
          <c:h val="0.76377961263443594"/>
        </c:manualLayout>
      </c:layout>
      <c:scatterChart>
        <c:scatterStyle val="lineMarker"/>
        <c:varyColors val="0"/>
        <c:ser>
          <c:idx val="0"/>
          <c:order val="0"/>
          <c:tx>
            <c:strRef>
              <c:f>Estimator!$BF$7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Estimator!$BF$8:$BF$108</c:f>
              <c:numCache>
                <c:formatCode>"$"#,##0</c:formatCode>
                <c:ptCount val="101"/>
                <c:pt idx="0">
                  <c:v>0</c:v>
                </c:pt>
                <c:pt idx="1">
                  <c:v>2.502001196584101E-2</c:v>
                </c:pt>
                <c:pt idx="2">
                  <c:v>0.1262400974564217</c:v>
                </c:pt>
                <c:pt idx="3">
                  <c:v>0.27965182052930992</c:v>
                </c:pt>
                <c:pt idx="4">
                  <c:v>0.47603582860092541</c:v>
                </c:pt>
                <c:pt idx="5">
                  <c:v>0.70787063709080955</c:v>
                </c:pt>
                <c:pt idx="6">
                  <c:v>0.9726737624914642</c:v>
                </c:pt>
                <c:pt idx="7">
                  <c:v>1.2535888982852164</c:v>
                </c:pt>
                <c:pt idx="8">
                  <c:v>1.508955702792447</c:v>
                </c:pt>
                <c:pt idx="9">
                  <c:v>1.7470877746393803</c:v>
                </c:pt>
                <c:pt idx="10">
                  <c:v>1.9740825972959479</c:v>
                </c:pt>
                <c:pt idx="11">
                  <c:v>2.1843002371221596</c:v>
                </c:pt>
                <c:pt idx="12">
                  <c:v>2.3972124312098484</c:v>
                </c:pt>
                <c:pt idx="13">
                  <c:v>2.6095944826587463</c:v>
                </c:pt>
                <c:pt idx="14">
                  <c:v>2.823296341326218</c:v>
                </c:pt>
                <c:pt idx="15">
                  <c:v>3.0377901242317344</c:v>
                </c:pt>
                <c:pt idx="16">
                  <c:v>3.2562388393136272</c:v>
                </c:pt>
                <c:pt idx="17">
                  <c:v>3.4707980159832528</c:v>
                </c:pt>
                <c:pt idx="18">
                  <c:v>3.6885974095524832</c:v>
                </c:pt>
                <c:pt idx="19">
                  <c:v>3.9098514176871291</c:v>
                </c:pt>
                <c:pt idx="20">
                  <c:v>4.1297424126442843</c:v>
                </c:pt>
                <c:pt idx="21">
                  <c:v>4.3474703259351237</c:v>
                </c:pt>
                <c:pt idx="22">
                  <c:v>4.5678864835886372</c:v>
                </c:pt>
                <c:pt idx="23">
                  <c:v>4.785114877799189</c:v>
                </c:pt>
                <c:pt idx="24">
                  <c:v>5.0109859673712229</c:v>
                </c:pt>
                <c:pt idx="25">
                  <c:v>5.2332434901232086</c:v>
                </c:pt>
                <c:pt idx="26">
                  <c:v>5.4509574547861845</c:v>
                </c:pt>
                <c:pt idx="27">
                  <c:v>5.6780028782639791</c:v>
                </c:pt>
                <c:pt idx="28">
                  <c:v>5.8999980345860399</c:v>
                </c:pt>
                <c:pt idx="29">
                  <c:v>6.1240932914317812</c:v>
                </c:pt>
                <c:pt idx="30">
                  <c:v>6.3503742390840072</c:v>
                </c:pt>
                <c:pt idx="31">
                  <c:v>6.5700408194174242</c:v>
                </c:pt>
                <c:pt idx="32">
                  <c:v>6.7913091621786279</c:v>
                </c:pt>
                <c:pt idx="33">
                  <c:v>7.0238597394886852</c:v>
                </c:pt>
                <c:pt idx="34">
                  <c:v>7.2488911087478103</c:v>
                </c:pt>
                <c:pt idx="35">
                  <c:v>7.4757128782734243</c:v>
                </c:pt>
                <c:pt idx="36">
                  <c:v>7.6936051354751962</c:v>
                </c:pt>
                <c:pt idx="37">
                  <c:v>7.923785626199372</c:v>
                </c:pt>
                <c:pt idx="38">
                  <c:v>8.1559297155924959</c:v>
                </c:pt>
                <c:pt idx="39">
                  <c:v>8.3781212296444529</c:v>
                </c:pt>
                <c:pt idx="40">
                  <c:v>8.6015828287962108</c:v>
                </c:pt>
                <c:pt idx="41">
                  <c:v>8.8263530418989742</c:v>
                </c:pt>
                <c:pt idx="42">
                  <c:v>9.0656282429804822</c:v>
                </c:pt>
                <c:pt idx="43">
                  <c:v>9.293537357398078</c:v>
                </c:pt>
                <c:pt idx="44">
                  <c:v>9.508898758749849</c:v>
                </c:pt>
                <c:pt idx="45">
                  <c:v>9.7392866501856137</c:v>
                </c:pt>
                <c:pt idx="46">
                  <c:v>9.9711748064054486</c:v>
                </c:pt>
                <c:pt idx="47">
                  <c:v>10.204601782615189</c:v>
                </c:pt>
                <c:pt idx="48">
                  <c:v>10.423958115526146</c:v>
                </c:pt>
                <c:pt idx="49">
                  <c:v>10.660130730705285</c:v>
                </c:pt>
                <c:pt idx="50">
                  <c:v>10.881457518318397</c:v>
                </c:pt>
                <c:pt idx="51">
                  <c:v>11.120502873295282</c:v>
                </c:pt>
                <c:pt idx="52">
                  <c:v>11.343903082233901</c:v>
                </c:pt>
                <c:pt idx="53">
                  <c:v>11.585948924246155</c:v>
                </c:pt>
                <c:pt idx="54">
                  <c:v>11.811525310432419</c:v>
                </c:pt>
                <c:pt idx="55">
                  <c:v>12.038016775955557</c:v>
                </c:pt>
                <c:pt idx="56">
                  <c:v>12.265443740286667</c:v>
                </c:pt>
                <c:pt idx="57">
                  <c:v>12.493826548781017</c:v>
                </c:pt>
                <c:pt idx="58">
                  <c:v>12.723185492525973</c:v>
                </c:pt>
                <c:pt idx="59">
                  <c:v>12.953540827162257</c:v>
                </c:pt>
                <c:pt idx="60">
                  <c:v>13.184912790779995</c:v>
                </c:pt>
                <c:pt idx="61">
                  <c:v>13.417321620980292</c:v>
                </c:pt>
                <c:pt idx="62">
                  <c:v>13.650787571185566</c:v>
                </c:pt>
                <c:pt idx="63">
                  <c:v>13.885330926273451</c:v>
                </c:pt>
                <c:pt idx="64">
                  <c:v>14.120972017601465</c:v>
                </c:pt>
                <c:pt idx="65">
                  <c:v>14.357731237486233</c:v>
                </c:pt>
                <c:pt idx="66">
                  <c:v>14.572028234345028</c:v>
                </c:pt>
                <c:pt idx="67">
                  <c:v>14.810597877902987</c:v>
                </c:pt>
                <c:pt idx="68">
                  <c:v>15.050341173589002</c:v>
                </c:pt>
                <c:pt idx="69">
                  <c:v>15.291278776149941</c:v>
                </c:pt>
                <c:pt idx="70">
                  <c:v>15.507943836211645</c:v>
                </c:pt>
                <c:pt idx="71">
                  <c:v>15.750822316777224</c:v>
                </c:pt>
                <c:pt idx="72">
                  <c:v>15.968540827947592</c:v>
                </c:pt>
                <c:pt idx="73">
                  <c:v>16.213420373516467</c:v>
                </c:pt>
                <c:pt idx="74">
                  <c:v>16.432235375825634</c:v>
                </c:pt>
                <c:pt idx="75">
                  <c:v>16.679176249703819</c:v>
                </c:pt>
                <c:pt idx="76">
                  <c:v>16.899130393078284</c:v>
                </c:pt>
                <c:pt idx="77">
                  <c:v>17.148193057476092</c:v>
                </c:pt>
                <c:pt idx="78">
                  <c:v>17.369328706223246</c:v>
                </c:pt>
                <c:pt idx="79">
                  <c:v>17.620573936911867</c:v>
                </c:pt>
                <c:pt idx="80">
                  <c:v>17.842933266046362</c:v>
                </c:pt>
                <c:pt idx="81">
                  <c:v>18.065699121280382</c:v>
                </c:pt>
                <c:pt idx="82">
                  <c:v>18.320047344948179</c:v>
                </c:pt>
                <c:pt idx="83">
                  <c:v>18.544096247036624</c:v>
                </c:pt>
                <c:pt idx="84">
                  <c:v>18.768576200910967</c:v>
                </c:pt>
                <c:pt idx="85">
                  <c:v>19.026148638241654</c:v>
                </c:pt>
                <c:pt idx="86">
                  <c:v>19.251970728877726</c:v>
                </c:pt>
                <c:pt idx="87">
                  <c:v>19.478248104263127</c:v>
                </c:pt>
                <c:pt idx="88">
                  <c:v>19.704987828716689</c:v>
                </c:pt>
                <c:pt idx="89">
                  <c:v>19.966845661213135</c:v>
                </c:pt>
                <c:pt idx="90">
                  <c:v>20.195003549349085</c:v>
                </c:pt>
                <c:pt idx="91">
                  <c:v>20.42364774765543</c:v>
                </c:pt>
                <c:pt idx="92">
                  <c:v>20.652785204756228</c:v>
                </c:pt>
                <c:pt idx="93">
                  <c:v>20.882422839322388</c:v>
                </c:pt>
                <c:pt idx="94">
                  <c:v>21.112567542759795</c:v>
                </c:pt>
                <c:pt idx="95">
                  <c:v>21.343226181802809</c:v>
                </c:pt>
                <c:pt idx="96">
                  <c:v>21.612586335673758</c:v>
                </c:pt>
                <c:pt idx="97">
                  <c:v>21.844790045774136</c:v>
                </c:pt>
                <c:pt idx="98">
                  <c:v>22.077531446080567</c:v>
                </c:pt>
                <c:pt idx="99">
                  <c:v>22.31081736527096</c:v>
                </c:pt>
                <c:pt idx="100">
                  <c:v>22.544654619393508</c:v>
                </c:pt>
              </c:numCache>
            </c:numRef>
          </c:yVal>
          <c:smooth val="0"/>
        </c:ser>
        <c:ser>
          <c:idx val="1"/>
          <c:order val="1"/>
          <c:tx>
            <c:strRef>
              <c:f>Estimator!$BG$7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Estimator!$BG$8:$BG$108</c:f>
              <c:numCache>
                <c:formatCode>"$"#,##0</c:formatCode>
                <c:ptCount val="101"/>
                <c:pt idx="0">
                  <c:v>0</c:v>
                </c:pt>
                <c:pt idx="1">
                  <c:v>2.4697023735192291E-2</c:v>
                </c:pt>
                <c:pt idx="2">
                  <c:v>0.12473555021721951</c:v>
                </c:pt>
                <c:pt idx="3">
                  <c:v>0.27664117962865203</c:v>
                </c:pt>
                <c:pt idx="4">
                  <c:v>0.47097578659874317</c:v>
                </c:pt>
                <c:pt idx="5">
                  <c:v>0.7012765258691962</c:v>
                </c:pt>
                <c:pt idx="6">
                  <c:v>0.96376334171243672</c:v>
                </c:pt>
                <c:pt idx="7">
                  <c:v>1.2439101793948379</c:v>
                </c:pt>
                <c:pt idx="8">
                  <c:v>1.497560294528407</c:v>
                </c:pt>
                <c:pt idx="9">
                  <c:v>1.7341685463699239</c:v>
                </c:pt>
                <c:pt idx="10">
                  <c:v>1.9597815550865731</c:v>
                </c:pt>
                <c:pt idx="11">
                  <c:v>2.1660816595312653</c:v>
                </c:pt>
                <c:pt idx="12">
                  <c:v>2.3745712101467151</c:v>
                </c:pt>
                <c:pt idx="13">
                  <c:v>2.5848846209686922</c:v>
                </c:pt>
                <c:pt idx="14">
                  <c:v>2.7934362594359081</c:v>
                </c:pt>
                <c:pt idx="15">
                  <c:v>3.0057023693923712</c:v>
                </c:pt>
                <c:pt idx="16">
                  <c:v>3.2182555764318224</c:v>
                </c:pt>
                <c:pt idx="17">
                  <c:v>3.4264203942629652</c:v>
                </c:pt>
                <c:pt idx="18">
                  <c:v>3.6416417140913975</c:v>
                </c:pt>
                <c:pt idx="19">
                  <c:v>3.851067294428387</c:v>
                </c:pt>
                <c:pt idx="20">
                  <c:v>4.0629586791889496</c:v>
                </c:pt>
                <c:pt idx="21">
                  <c:v>4.2774801849234256</c:v>
                </c:pt>
                <c:pt idx="22">
                  <c:v>4.4891508790163748</c:v>
                </c:pt>
                <c:pt idx="23">
                  <c:v>4.7030922420802694</c:v>
                </c:pt>
                <c:pt idx="24">
                  <c:v>4.9131260112213324</c:v>
                </c:pt>
                <c:pt idx="25">
                  <c:v>5.1316480600852987</c:v>
                </c:pt>
                <c:pt idx="26">
                  <c:v>5.3388175884799152</c:v>
                </c:pt>
                <c:pt idx="27">
                  <c:v>5.554679350481738</c:v>
                </c:pt>
                <c:pt idx="28">
                  <c:v>5.7726881495906506</c:v>
                </c:pt>
                <c:pt idx="29">
                  <c:v>5.9848771984943632</c:v>
                </c:pt>
                <c:pt idx="30">
                  <c:v>6.1986728743860713</c:v>
                </c:pt>
                <c:pt idx="31">
                  <c:v>6.4053792105553979</c:v>
                </c:pt>
                <c:pt idx="32">
                  <c:v>6.6222374575772873</c:v>
                </c:pt>
                <c:pt idx="33">
                  <c:v>6.831416619253023</c:v>
                </c:pt>
                <c:pt idx="34">
                  <c:v>7.0516046016583012</c:v>
                </c:pt>
                <c:pt idx="35">
                  <c:v>7.2634920351164229</c:v>
                </c:pt>
                <c:pt idx="36">
                  <c:v>7.4766335108186919</c:v>
                </c:pt>
                <c:pt idx="37">
                  <c:v>7.6910804580604211</c:v>
                </c:pt>
                <c:pt idx="38">
                  <c:v>7.8955007706248077</c:v>
                </c:pt>
                <c:pt idx="39">
                  <c:v>8.1123142872488554</c:v>
                </c:pt>
                <c:pt idx="40">
                  <c:v>8.3184325288033243</c:v>
                </c:pt>
                <c:pt idx="41">
                  <c:v>8.5377887291673229</c:v>
                </c:pt>
                <c:pt idx="42">
                  <c:v>8.7457544607553377</c:v>
                </c:pt>
                <c:pt idx="43">
                  <c:v>8.9545087072455285</c:v>
                </c:pt>
                <c:pt idx="44">
                  <c:v>9.1640826785205505</c:v>
                </c:pt>
                <c:pt idx="45">
                  <c:v>9.3886107939894927</c:v>
                </c:pt>
                <c:pt idx="46">
                  <c:v>9.5858139033012275</c:v>
                </c:pt>
                <c:pt idx="47">
                  <c:v>9.7980330011583927</c:v>
                </c:pt>
                <c:pt idx="48">
                  <c:v>10.011195609423973</c:v>
                </c:pt>
                <c:pt idx="49">
                  <c:v>10.225332654121686</c:v>
                </c:pt>
                <c:pt idx="50">
                  <c:v>10.440475141319146</c:v>
                </c:pt>
                <c:pt idx="51">
                  <c:v>10.640117479327195</c:v>
                </c:pt>
                <c:pt idx="52">
                  <c:v>10.85692731784412</c:v>
                </c:pt>
                <c:pt idx="53">
                  <c:v>11.057476457619817</c:v>
                </c:pt>
                <c:pt idx="54">
                  <c:v>11.276053036586758</c:v>
                </c:pt>
                <c:pt idx="55">
                  <c:v>11.477587646580597</c:v>
                </c:pt>
                <c:pt idx="56">
                  <c:v>11.679448726786802</c:v>
                </c:pt>
                <c:pt idx="57">
                  <c:v>11.900628454826473</c:v>
                </c:pt>
                <c:pt idx="58">
                  <c:v>12.103587192009728</c:v>
                </c:pt>
                <c:pt idx="59">
                  <c:v>12.306921676798432</c:v>
                </c:pt>
                <c:pt idx="60">
                  <c:v>12.510646853091963</c:v>
                </c:pt>
                <c:pt idx="61">
                  <c:v>12.735453563429733</c:v>
                </c:pt>
                <c:pt idx="62">
                  <c:v>12.940421267051823</c:v>
                </c:pt>
                <c:pt idx="63">
                  <c:v>13.145828068694756</c:v>
                </c:pt>
                <c:pt idx="64">
                  <c:v>13.351688638746342</c:v>
                </c:pt>
                <c:pt idx="65">
                  <c:v>13.558017594493849</c:v>
                </c:pt>
                <c:pt idx="66">
                  <c:v>13.764829512413923</c:v>
                </c:pt>
                <c:pt idx="67">
                  <c:v>13.948898315996548</c:v>
                </c:pt>
                <c:pt idx="68">
                  <c:v>14.156276799117322</c:v>
                </c:pt>
                <c:pt idx="69">
                  <c:v>14.364177179324747</c:v>
                </c:pt>
                <c:pt idx="70">
                  <c:v>14.572613896224556</c:v>
                </c:pt>
                <c:pt idx="71">
                  <c:v>14.781601401585117</c:v>
                </c:pt>
                <c:pt idx="72">
                  <c:v>14.965754417567684</c:v>
                </c:pt>
                <c:pt idx="73">
                  <c:v>15.175422120266884</c:v>
                </c:pt>
                <c:pt idx="74">
                  <c:v>15.385679063196099</c:v>
                </c:pt>
                <c:pt idx="75">
                  <c:v>15.596539747431683</c:v>
                </c:pt>
                <c:pt idx="76">
                  <c:v>15.78084111238018</c:v>
                </c:pt>
                <c:pt idx="77">
                  <c:v>15.992469838324293</c:v>
                </c:pt>
                <c:pt idx="78">
                  <c:v>16.176707955308629</c:v>
                </c:pt>
                <c:pt idx="79">
                  <c:v>16.389144245255082</c:v>
                </c:pt>
                <c:pt idx="80">
                  <c:v>16.573346178758875</c:v>
                </c:pt>
                <c:pt idx="81">
                  <c:v>16.786629275975464</c:v>
                </c:pt>
                <c:pt idx="82">
                  <c:v>16.970821488084727</c:v>
                </c:pt>
                <c:pt idx="83">
                  <c:v>17.184990440751083</c:v>
                </c:pt>
                <c:pt idx="84">
                  <c:v>17.369198863855061</c:v>
                </c:pt>
                <c:pt idx="85">
                  <c:v>17.584292603068938</c:v>
                </c:pt>
                <c:pt idx="86">
                  <c:v>17.76854270649708</c:v>
                </c:pt>
                <c:pt idx="87">
                  <c:v>17.984600119169041</c:v>
                </c:pt>
                <c:pt idx="88">
                  <c:v>18.168916970525196</c:v>
                </c:pt>
                <c:pt idx="89">
                  <c:v>18.353079179496117</c:v>
                </c:pt>
                <c:pt idx="90">
                  <c:v>18.570385289729241</c:v>
                </c:pt>
                <c:pt idx="91">
                  <c:v>18.754648821007912</c:v>
                </c:pt>
                <c:pt idx="92">
                  <c:v>18.938771701888189</c:v>
                </c:pt>
                <c:pt idx="93">
                  <c:v>19.157400178896999</c:v>
                </c:pt>
                <c:pt idx="94">
                  <c:v>19.341658149389207</c:v>
                </c:pt>
                <c:pt idx="95">
                  <c:v>19.525788967544212</c:v>
                </c:pt>
                <c:pt idx="96">
                  <c:v>19.709796534532909</c:v>
                </c:pt>
                <c:pt idx="97">
                  <c:v>19.930112285951882</c:v>
                </c:pt>
                <c:pt idx="98">
                  <c:v>20.114297220029709</c:v>
                </c:pt>
                <c:pt idx="99">
                  <c:v>20.298371822175145</c:v>
                </c:pt>
                <c:pt idx="100">
                  <c:v>20.482339790002161</c:v>
                </c:pt>
              </c:numCache>
            </c:numRef>
          </c:yVal>
          <c:smooth val="0"/>
        </c:ser>
        <c:ser>
          <c:idx val="2"/>
          <c:order val="2"/>
          <c:tx>
            <c:strRef>
              <c:f>Estimator!$BH$7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Estimator!$BH$8:$BH$108</c:f>
              <c:numCache>
                <c:formatCode>"$"#,##0</c:formatCode>
                <c:ptCount val="101"/>
                <c:pt idx="0">
                  <c:v>0</c:v>
                </c:pt>
                <c:pt idx="1">
                  <c:v>2.4204811501710232E-2</c:v>
                </c:pt>
                <c:pt idx="2">
                  <c:v>0.12226248353212313</c:v>
                </c:pt>
                <c:pt idx="3">
                  <c:v>0.27147363322146206</c:v>
                </c:pt>
                <c:pt idx="4">
                  <c:v>0.46224203697471289</c:v>
                </c:pt>
                <c:pt idx="5">
                  <c:v>0.68919174203665878</c:v>
                </c:pt>
                <c:pt idx="6">
                  <c:v>0.94850943902230678</c:v>
                </c:pt>
                <c:pt idx="7">
                  <c:v>1.2244597331787337</c:v>
                </c:pt>
                <c:pt idx="8">
                  <c:v>1.4743973403045687</c:v>
                </c:pt>
                <c:pt idx="9">
                  <c:v>1.7100209658912164</c:v>
                </c:pt>
                <c:pt idx="10">
                  <c:v>1.9328629357495297</c:v>
                </c:pt>
                <c:pt idx="11">
                  <c:v>2.1345575315143144</c:v>
                </c:pt>
                <c:pt idx="12">
                  <c:v>2.3381374003398747</c:v>
                </c:pt>
                <c:pt idx="13">
                  <c:v>2.5404175888820433</c:v>
                </c:pt>
                <c:pt idx="14">
                  <c:v>2.7401184417115534</c:v>
                </c:pt>
                <c:pt idx="15">
                  <c:v>2.9426483567290975</c:v>
                </c:pt>
                <c:pt idx="16">
                  <c:v>3.1446039047750451</c:v>
                </c:pt>
                <c:pt idx="17">
                  <c:v>3.3453556344885311</c:v>
                </c:pt>
                <c:pt idx="18">
                  <c:v>3.548509359576252</c:v>
                </c:pt>
                <c:pt idx="19">
                  <c:v>3.7496760910499156</c:v>
                </c:pt>
                <c:pt idx="20">
                  <c:v>3.9481121853449617</c:v>
                </c:pt>
                <c:pt idx="21">
                  <c:v>4.1482496895655006</c:v>
                </c:pt>
                <c:pt idx="22">
                  <c:v>4.3502285814709767</c:v>
                </c:pt>
                <c:pt idx="23">
                  <c:v>4.5483322868509024</c:v>
                </c:pt>
                <c:pt idx="24">
                  <c:v>4.7478857190291048</c:v>
                </c:pt>
                <c:pt idx="25">
                  <c:v>4.9424985391743981</c:v>
                </c:pt>
                <c:pt idx="26">
                  <c:v>5.1381107149598417</c:v>
                </c:pt>
                <c:pt idx="27">
                  <c:v>5.3348045937559343</c:v>
                </c:pt>
                <c:pt idx="28">
                  <c:v>5.5326619881552013</c:v>
                </c:pt>
                <c:pt idx="29">
                  <c:v>5.7239431048309273</c:v>
                </c:pt>
                <c:pt idx="30">
                  <c:v>5.9240152451040018</c:v>
                </c:pt>
                <c:pt idx="31">
                  <c:v>6.1169693463532422</c:v>
                </c:pt>
                <c:pt idx="32">
                  <c:v>6.3106843922836653</c:v>
                </c:pt>
                <c:pt idx="33">
                  <c:v>6.4960313068796705</c:v>
                </c:pt>
                <c:pt idx="34">
                  <c:v>6.6910801049709949</c:v>
                </c:pt>
                <c:pt idx="35">
                  <c:v>6.8771738127922069</c:v>
                </c:pt>
                <c:pt idx="36">
                  <c:v>7.0635359292604045</c:v>
                </c:pt>
                <c:pt idx="37">
                  <c:v>7.2607654062994484</c:v>
                </c:pt>
                <c:pt idx="38">
                  <c:v>7.4481234242093173</c:v>
                </c:pt>
                <c:pt idx="39">
                  <c:v>7.6245967074985437</c:v>
                </c:pt>
                <c:pt idx="40">
                  <c:v>7.8123943412212853</c:v>
                </c:pt>
                <c:pt idx="41">
                  <c:v>8.0006395570052042</c:v>
                </c:pt>
                <c:pt idx="42">
                  <c:v>8.1770422125003002</c:v>
                </c:pt>
                <c:pt idx="43">
                  <c:v>8.3659093937123039</c:v>
                </c:pt>
                <c:pt idx="44">
                  <c:v>8.5422816482171129</c:v>
                </c:pt>
                <c:pt idx="45">
                  <c:v>8.7318858346512762</c:v>
                </c:pt>
                <c:pt idx="46">
                  <c:v>8.9083219145799717</c:v>
                </c:pt>
                <c:pt idx="47">
                  <c:v>9.0846498517476473</c:v>
                </c:pt>
                <c:pt idx="48">
                  <c:v>9.2608882369401559</c:v>
                </c:pt>
                <c:pt idx="49">
                  <c:v>9.4370553276792055</c:v>
                </c:pt>
                <c:pt idx="50">
                  <c:v>9.6131690816925239</c:v>
                </c:pt>
                <c:pt idx="51">
                  <c:v>9.7892471879719967</c:v>
                </c:pt>
                <c:pt idx="52">
                  <c:v>9.9653070956708056</c:v>
                </c:pt>
                <c:pt idx="53">
                  <c:v>10.125119917237551</c:v>
                </c:pt>
                <c:pt idx="54">
                  <c:v>10.300818350110591</c:v>
                </c:pt>
                <c:pt idx="55">
                  <c:v>10.476545289891609</c:v>
                </c:pt>
                <c:pt idx="56">
                  <c:v>10.634995745075502</c:v>
                </c:pt>
                <c:pt idx="57">
                  <c:v>10.810441123830151</c:v>
                </c:pt>
                <c:pt idx="58">
                  <c:v>10.967928015257595</c:v>
                </c:pt>
                <c:pt idx="59">
                  <c:v>11.143140302161301</c:v>
                </c:pt>
                <c:pt idx="60">
                  <c:v>11.29969962206475</c:v>
                </c:pt>
                <c:pt idx="61">
                  <c:v>11.455644548219544</c:v>
                </c:pt>
                <c:pt idx="62">
                  <c:v>11.630391226337686</c:v>
                </c:pt>
                <c:pt idx="63">
                  <c:v>11.785456555398225</c:v>
                </c:pt>
                <c:pt idx="64">
                  <c:v>11.939927501948233</c:v>
                </c:pt>
                <c:pt idx="65">
                  <c:v>12.093809761959445</c:v>
                </c:pt>
                <c:pt idx="66">
                  <c:v>12.267931914586793</c:v>
                </c:pt>
                <c:pt idx="67">
                  <c:v>12.420990381817992</c:v>
                </c:pt>
                <c:pt idx="68">
                  <c:v>12.573477286686702</c:v>
                </c:pt>
                <c:pt idx="69">
                  <c:v>12.725397392323403</c:v>
                </c:pt>
                <c:pt idx="70">
                  <c:v>12.876755240243819</c:v>
                </c:pt>
                <c:pt idx="71">
                  <c:v>13.027555156022805</c:v>
                </c:pt>
                <c:pt idx="72">
                  <c:v>13.177801254466168</c:v>
                </c:pt>
                <c:pt idx="73">
                  <c:v>13.327497444307596</c:v>
                </c:pt>
                <c:pt idx="74">
                  <c:v>13.476647432456918</c:v>
                </c:pt>
                <c:pt idx="75">
                  <c:v>13.601338465529338</c:v>
                </c:pt>
                <c:pt idx="76">
                  <c:v>13.749054664559079</c:v>
                </c:pt>
                <c:pt idx="77">
                  <c:v>13.896232932687463</c:v>
                </c:pt>
                <c:pt idx="78">
                  <c:v>14.04287618628172</c:v>
                </c:pt>
                <c:pt idx="79">
                  <c:v>14.188987155465345</c:v>
                </c:pt>
                <c:pt idx="80">
                  <c:v>14.308987509797932</c:v>
                </c:pt>
                <c:pt idx="81">
                  <c:v>14.453683130425006</c:v>
                </c:pt>
                <c:pt idx="82">
                  <c:v>14.597851823120232</c:v>
                </c:pt>
                <c:pt idx="83">
                  <c:v>14.741495574307418</c:v>
                </c:pt>
                <c:pt idx="84">
                  <c:v>14.857710242689935</c:v>
                </c:pt>
                <c:pt idx="85">
                  <c:v>14.999946202759913</c:v>
                </c:pt>
                <c:pt idx="86">
                  <c:v>15.114148037880538</c:v>
                </c:pt>
                <c:pt idx="87">
                  <c:v>15.254977054590492</c:v>
                </c:pt>
                <c:pt idx="88">
                  <c:v>15.395284819962853</c:v>
                </c:pt>
                <c:pt idx="89">
                  <c:v>15.506588246175653</c:v>
                </c:pt>
                <c:pt idx="90">
                  <c:v>15.645488305813773</c:v>
                </c:pt>
                <c:pt idx="91">
                  <c:v>15.754777123407372</c:v>
                </c:pt>
                <c:pt idx="92">
                  <c:v>15.892266711269198</c:v>
                </c:pt>
                <c:pt idx="93">
                  <c:v>15.999538290033167</c:v>
                </c:pt>
                <c:pt idx="94">
                  <c:v>16.135613210739745</c:v>
                </c:pt>
                <c:pt idx="95">
                  <c:v>16.240863624093315</c:v>
                </c:pt>
                <c:pt idx="96">
                  <c:v>16.375518249770277</c:v>
                </c:pt>
                <c:pt idx="97">
                  <c:v>16.478742283090064</c:v>
                </c:pt>
                <c:pt idx="98">
                  <c:v>16.580835951121664</c:v>
                </c:pt>
                <c:pt idx="99">
                  <c:v>16.713160698394738</c:v>
                </c:pt>
                <c:pt idx="100">
                  <c:v>16.81321902077962</c:v>
                </c:pt>
              </c:numCache>
            </c:numRef>
          </c:yVal>
          <c:smooth val="0"/>
        </c:ser>
        <c:ser>
          <c:idx val="3"/>
          <c:order val="3"/>
          <c:tx>
            <c:strRef>
              <c:f>Estimator!$BI$7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Estimator!$BI$8:$BI$108</c:f>
              <c:numCache>
                <c:formatCode>"$"#,##0</c:formatCode>
                <c:ptCount val="101"/>
                <c:pt idx="0">
                  <c:v>0</c:v>
                </c:pt>
                <c:pt idx="1">
                  <c:v>2.3748799349058835E-2</c:v>
                </c:pt>
                <c:pt idx="2">
                  <c:v>0.12009260644817864</c:v>
                </c:pt>
                <c:pt idx="3">
                  <c:v>0.26670002477271787</c:v>
                </c:pt>
                <c:pt idx="4">
                  <c:v>0.45470450224513981</c:v>
                </c:pt>
                <c:pt idx="5">
                  <c:v>0.67807720287153894</c:v>
                </c:pt>
                <c:pt idx="6">
                  <c:v>0.93336533257855625</c:v>
                </c:pt>
                <c:pt idx="7">
                  <c:v>1.2050866252408086</c:v>
                </c:pt>
                <c:pt idx="8">
                  <c:v>1.4532495934629626</c:v>
                </c:pt>
                <c:pt idx="9">
                  <c:v>1.6857798059954912</c:v>
                </c:pt>
                <c:pt idx="10">
                  <c:v>1.9085328549196892</c:v>
                </c:pt>
                <c:pt idx="11">
                  <c:v>2.1039110865800552</c:v>
                </c:pt>
                <c:pt idx="12">
                  <c:v>2.300387441599848</c:v>
                </c:pt>
                <c:pt idx="13">
                  <c:v>2.494797833911881</c:v>
                </c:pt>
                <c:pt idx="14">
                  <c:v>2.6889425392989628</c:v>
                </c:pt>
                <c:pt idx="15">
                  <c:v>2.8822981810376374</c:v>
                </c:pt>
                <c:pt idx="16">
                  <c:v>3.0779180214877311</c:v>
                </c:pt>
                <c:pt idx="17">
                  <c:v>3.2681994599658317</c:v>
                </c:pt>
                <c:pt idx="18">
                  <c:v>3.4600339805019908</c:v>
                </c:pt>
                <c:pt idx="19">
                  <c:v>3.6490939820695711</c:v>
                </c:pt>
                <c:pt idx="20">
                  <c:v>3.8394519664956306</c:v>
                </c:pt>
                <c:pt idx="21">
                  <c:v>4.0261473098919289</c:v>
                </c:pt>
                <c:pt idx="22">
                  <c:v>4.2138069209508586</c:v>
                </c:pt>
                <c:pt idx="23">
                  <c:v>4.3968349821295396</c:v>
                </c:pt>
                <c:pt idx="24">
                  <c:v>4.5804297857933793</c:v>
                </c:pt>
                <c:pt idx="25">
                  <c:v>4.7646798755411757</c:v>
                </c:pt>
                <c:pt idx="26">
                  <c:v>4.9430404339493084</c:v>
                </c:pt>
                <c:pt idx="27">
                  <c:v>5.1285336674347013</c:v>
                </c:pt>
                <c:pt idx="28">
                  <c:v>5.3076576187780091</c:v>
                </c:pt>
                <c:pt idx="29">
                  <c:v>5.4795331864268375</c:v>
                </c:pt>
                <c:pt idx="30">
                  <c:v>5.6590421492079397</c:v>
                </c:pt>
                <c:pt idx="31">
                  <c:v>5.8307824379705133</c:v>
                </c:pt>
                <c:pt idx="32">
                  <c:v>6.002369631104906</c:v>
                </c:pt>
                <c:pt idx="33">
                  <c:v>6.1738442503164439</c:v>
                </c:pt>
                <c:pt idx="34">
                  <c:v>6.3452458946187349</c:v>
                </c:pt>
                <c:pt idx="35">
                  <c:v>6.5071526463698453</c:v>
                </c:pt>
                <c:pt idx="36">
                  <c:v>6.6781904799336465</c:v>
                </c:pt>
                <c:pt idx="37">
                  <c:v>6.8391654633702927</c:v>
                </c:pt>
                <c:pt idx="38">
                  <c:v>6.9995613043200615</c:v>
                </c:pt>
                <c:pt idx="39">
                  <c:v>7.1701168434327229</c:v>
                </c:pt>
                <c:pt idx="40">
                  <c:v>7.3297340488734442</c:v>
                </c:pt>
                <c:pt idx="41">
                  <c:v>7.4774900651541989</c:v>
                </c:pt>
                <c:pt idx="42">
                  <c:v>7.6357814145082994</c:v>
                </c:pt>
                <c:pt idx="43">
                  <c:v>7.7935958595442507</c:v>
                </c:pt>
                <c:pt idx="44">
                  <c:v>7.9386709492445346</c:v>
                </c:pt>
                <c:pt idx="45">
                  <c:v>8.0952539528063951</c:v>
                </c:pt>
                <c:pt idx="46">
                  <c:v>8.2385086271847854</c:v>
                </c:pt>
                <c:pt idx="47">
                  <c:v>8.3939140214613381</c:v>
                </c:pt>
                <c:pt idx="48">
                  <c:v>8.5353890545307465</c:v>
                </c:pt>
                <c:pt idx="49">
                  <c:v>8.6758416255801318</c:v>
                </c:pt>
                <c:pt idx="50">
                  <c:v>8.815278300257761</c:v>
                </c:pt>
                <c:pt idx="51">
                  <c:v>8.953704989987699</c:v>
                </c:pt>
                <c:pt idx="52">
                  <c:v>9.0911269700403938</c:v>
                </c:pt>
                <c:pt idx="53">
                  <c:v>9.2275488950415578</c:v>
                </c:pt>
                <c:pt idx="54">
                  <c:v>9.3629748120980842</c:v>
                </c:pt>
                <c:pt idx="55">
                  <c:v>9.4974081716928307</c:v>
                </c:pt>
                <c:pt idx="56">
                  <c:v>9.6308518364820923</c:v>
                </c:pt>
                <c:pt idx="57">
                  <c:v>9.7471573436338854</c:v>
                </c:pt>
                <c:pt idx="58">
                  <c:v>9.8783242738733428</c:v>
                </c:pt>
                <c:pt idx="59">
                  <c:v>10.008505227564392</c:v>
                </c:pt>
                <c:pt idx="60">
                  <c:v>10.120704160393689</c:v>
                </c:pt>
                <c:pt idx="61">
                  <c:v>10.248608094947741</c:v>
                </c:pt>
                <c:pt idx="62">
                  <c:v>10.357986375742607</c:v>
                </c:pt>
                <c:pt idx="63">
                  <c:v>10.483607116617886</c:v>
                </c:pt>
                <c:pt idx="64">
                  <c:v>10.590157120915315</c:v>
                </c:pt>
                <c:pt idx="65">
                  <c:v>10.713484060048804</c:v>
                </c:pt>
                <c:pt idx="66">
                  <c:v>10.817193975668872</c:v>
                </c:pt>
                <c:pt idx="67">
                  <c:v>10.919363331353225</c:v>
                </c:pt>
                <c:pt idx="68">
                  <c:v>11.019989045046191</c:v>
                </c:pt>
                <c:pt idx="69">
                  <c:v>11.138370731172188</c:v>
                </c:pt>
                <c:pt idx="70">
                  <c:v>11.23612256862269</c:v>
                </c:pt>
                <c:pt idx="71">
                  <c:v>11.332316901222447</c:v>
                </c:pt>
                <c:pt idx="72">
                  <c:v>11.426948786324042</c:v>
                </c:pt>
                <c:pt idx="73">
                  <c:v>11.52001282807284</c:v>
                </c:pt>
                <c:pt idx="74">
                  <c:v>11.611503175873562</c:v>
                </c:pt>
                <c:pt idx="75">
                  <c:v>11.701413522192064</c:v>
                </c:pt>
                <c:pt idx="76">
                  <c:v>11.789737099707159</c:v>
                </c:pt>
                <c:pt idx="77">
                  <c:v>11.876466677820627</c:v>
                </c:pt>
                <c:pt idx="78">
                  <c:v>11.961594558536209</c:v>
                </c:pt>
                <c:pt idx="79">
                  <c:v>12.045112571712258</c:v>
                </c:pt>
                <c:pt idx="80">
                  <c:v>12.127012069691652</c:v>
                </c:pt>
                <c:pt idx="81">
                  <c:v>12.207283921311783</c:v>
                </c:pt>
                <c:pt idx="82">
                  <c:v>12.285918505293548</c:v>
                </c:pt>
                <c:pt idx="83">
                  <c:v>12.362905703007835</c:v>
                </c:pt>
                <c:pt idx="84">
                  <c:v>12.415796357884606</c:v>
                </c:pt>
                <c:pt idx="85">
                  <c:v>12.489268164563994</c:v>
                </c:pt>
                <c:pt idx="86">
                  <c:v>12.561062289071792</c:v>
                </c:pt>
                <c:pt idx="87">
                  <c:v>12.631166649376182</c:v>
                </c:pt>
                <c:pt idx="88">
                  <c:v>12.676499592593457</c:v>
                </c:pt>
                <c:pt idx="89">
                  <c:v>12.743012026791456</c:v>
                </c:pt>
                <c:pt idx="90">
                  <c:v>12.807798755832035</c:v>
                </c:pt>
                <c:pt idx="91">
                  <c:v>12.870845604751032</c:v>
                </c:pt>
                <c:pt idx="92">
                  <c:v>12.90850142233494</c:v>
                </c:pt>
                <c:pt idx="93">
                  <c:v>12.967865749900364</c:v>
                </c:pt>
                <c:pt idx="94">
                  <c:v>13.001607869335503</c:v>
                </c:pt>
                <c:pt idx="95">
                  <c:v>13.057243464109437</c:v>
                </c:pt>
                <c:pt idx="96">
                  <c:v>13.111068107733084</c:v>
                </c:pt>
                <c:pt idx="97">
                  <c:v>13.138900913633934</c:v>
                </c:pt>
                <c:pt idx="98">
                  <c:v>13.188916180828047</c:v>
                </c:pt>
                <c:pt idx="99">
                  <c:v>13.212754310564446</c:v>
                </c:pt>
                <c:pt idx="100">
                  <c:v>13.25890515466905</c:v>
                </c:pt>
              </c:numCache>
            </c:numRef>
          </c:yVal>
          <c:smooth val="0"/>
        </c:ser>
        <c:dLbls>
          <c:showLegendKey val="0"/>
          <c:showVal val="0"/>
          <c:showCatName val="0"/>
          <c:showSerName val="0"/>
          <c:showPercent val="0"/>
          <c:showBubbleSize val="0"/>
        </c:dLbls>
        <c:axId val="198847696"/>
        <c:axId val="198848088"/>
      </c:scatterChart>
      <c:valAx>
        <c:axId val="198847696"/>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8088"/>
        <c:crosses val="autoZero"/>
        <c:crossBetween val="midCat"/>
        <c:majorUnit val="10"/>
      </c:valAx>
      <c:valAx>
        <c:axId val="198848088"/>
        <c:scaling>
          <c:orientation val="minMax"/>
        </c:scaling>
        <c:delete val="0"/>
        <c:axPos val="l"/>
        <c:majorGridlines/>
        <c:title>
          <c:tx>
            <c:rich>
              <a:bodyPr rot="-5400000" vert="horz"/>
              <a:lstStyle/>
              <a:p>
                <a:pPr>
                  <a:defRPr/>
                </a:pPr>
                <a:r>
                  <a:rPr lang="en-AU"/>
                  <a:t>Individual Plant Value ($/plant)</a:t>
                </a:r>
              </a:p>
            </c:rich>
          </c:tx>
          <c:layout>
            <c:manualLayout>
              <c:xMode val="edge"/>
              <c:yMode val="edge"/>
              <c:x val="9.0267379019488836E-3"/>
              <c:y val="0.21686979276281415"/>
            </c:manualLayout>
          </c:layout>
          <c:overlay val="0"/>
        </c:title>
        <c:numFmt formatCode="&quot;$&quot;#,##0" sourceLinked="1"/>
        <c:majorTickMark val="out"/>
        <c:minorTickMark val="none"/>
        <c:tickLblPos val="nextTo"/>
        <c:crossAx val="198847696"/>
        <c:crosses val="autoZero"/>
        <c:crossBetween val="midCat"/>
      </c:valAx>
      <c:spPr>
        <a:ln>
          <a:solidFill>
            <a:schemeClr val="tx1"/>
          </a:solidFill>
        </a:ln>
      </c:spPr>
    </c:plotArea>
    <c:legend>
      <c:legendPos val="r"/>
      <c:layout>
        <c:manualLayout>
          <c:xMode val="edge"/>
          <c:yMode val="edge"/>
          <c:x val="0.16886581251330643"/>
          <c:y val="0.11190975773368209"/>
          <c:w val="0.23199451826672637"/>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Cumulative</a:t>
            </a:r>
            <a:r>
              <a:rPr lang="en-US" sz="1100" baseline="0"/>
              <a:t> </a:t>
            </a:r>
            <a:r>
              <a:rPr lang="en-US" sz="1100"/>
              <a:t>Average Annual Asset Value</a:t>
            </a:r>
          </a:p>
        </c:rich>
      </c:tx>
      <c:overlay val="1"/>
    </c:title>
    <c:autoTitleDeleted val="0"/>
    <c:plotArea>
      <c:layout>
        <c:manualLayout>
          <c:layoutTarget val="inner"/>
          <c:xMode val="edge"/>
          <c:yMode val="edge"/>
          <c:x val="0.25332838778309913"/>
          <c:y val="0.11395398301335846"/>
          <c:w val="0.70659154626385945"/>
          <c:h val="0.74865228382441151"/>
        </c:manualLayout>
      </c:layout>
      <c:scatterChart>
        <c:scatterStyle val="lineMarker"/>
        <c:varyColors val="0"/>
        <c:ser>
          <c:idx val="0"/>
          <c:order val="0"/>
          <c:tx>
            <c:strRef>
              <c:f>Estimator!$BB$7</c:f>
              <c:strCache>
                <c:ptCount val="1"/>
                <c:pt idx="0">
                  <c:v>S0: Baseline</c:v>
                </c:pt>
              </c:strCache>
            </c:strRef>
          </c:tx>
          <c:spPr>
            <a:ln w="28575">
              <a:solidFill>
                <a:schemeClr val="tx2">
                  <a:lumMod val="60000"/>
                  <a:lumOff val="40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Estimator!$BB$8:$BB$108</c:f>
              <c:numCache>
                <c:formatCode>"$"#,##0.00</c:formatCode>
                <c:ptCount val="101"/>
                <c:pt idx="0">
                  <c:v>0</c:v>
                </c:pt>
                <c:pt idx="1">
                  <c:v>27.847273317981045</c:v>
                </c:pt>
                <c:pt idx="2">
                  <c:v>62.930688582026214</c:v>
                </c:pt>
                <c:pt idx="3">
                  <c:v>86.03954344951768</c:v>
                </c:pt>
                <c:pt idx="4">
                  <c:v>103.29977480640082</c:v>
                </c:pt>
                <c:pt idx="5">
                  <c:v>117.0818033748199</c:v>
                </c:pt>
                <c:pt idx="6">
                  <c:v>128.55504894262182</c:v>
                </c:pt>
                <c:pt idx="7">
                  <c:v>136.9993581697415</c:v>
                </c:pt>
                <c:pt idx="8">
                  <c:v>139.7670219711504</c:v>
                </c:pt>
                <c:pt idx="9">
                  <c:v>139.7670219711504</c:v>
                </c:pt>
                <c:pt idx="10">
                  <c:v>138.38319007044595</c:v>
                </c:pt>
                <c:pt idx="11">
                  <c:v>136.02233294806175</c:v>
                </c:pt>
                <c:pt idx="12">
                  <c:v>133.84436074254987</c:v>
                </c:pt>
                <c:pt idx="13">
                  <c:v>131.8848903928305</c:v>
                </c:pt>
                <c:pt idx="14">
                  <c:v>130.07329572538646</c:v>
                </c:pt>
                <c:pt idx="15">
                  <c:v>128.39726258419464</c:v>
                </c:pt>
                <c:pt idx="16">
                  <c:v>126.78979980577436</c:v>
                </c:pt>
                <c:pt idx="17">
                  <c:v>125.35705775374808</c:v>
                </c:pt>
                <c:pt idx="18">
                  <c:v>123.97785737662512</c:v>
                </c:pt>
                <c:pt idx="19">
                  <c:v>122.64586552323838</c:v>
                </c:pt>
                <c:pt idx="20">
                  <c:v>121.41442693174197</c:v>
                </c:pt>
                <c:pt idx="21">
                  <c:v>120.28001235087174</c:v>
                </c:pt>
                <c:pt idx="22">
                  <c:v>119.18031098090353</c:v>
                </c:pt>
                <c:pt idx="23">
                  <c:v>118.17153263434518</c:v>
                </c:pt>
                <c:pt idx="24">
                  <c:v>117.13179698730234</c:v>
                </c:pt>
                <c:pt idx="25">
                  <c:v>116.17800548073522</c:v>
                </c:pt>
                <c:pt idx="26">
                  <c:v>115.30871538970774</c:v>
                </c:pt>
                <c:pt idx="27">
                  <c:v>114.40124317687425</c:v>
                </c:pt>
                <c:pt idx="28">
                  <c:v>113.57496216578127</c:v>
                </c:pt>
                <c:pt idx="29">
                  <c:v>112.76778681464039</c:v>
                </c:pt>
                <c:pt idx="30">
                  <c:v>111.97826574918133</c:v>
                </c:pt>
                <c:pt idx="31">
                  <c:v>111.26682032884347</c:v>
                </c:pt>
                <c:pt idx="32">
                  <c:v>110.57100229672079</c:v>
                </c:pt>
                <c:pt idx="33">
                  <c:v>109.82762501745943</c:v>
                </c:pt>
                <c:pt idx="34">
                  <c:v>109.15977199055527</c:v>
                </c:pt>
                <c:pt idx="35">
                  <c:v>108.50463263322573</c:v>
                </c:pt>
                <c:pt idx="36">
                  <c:v>107.92418315041594</c:v>
                </c:pt>
                <c:pt idx="37">
                  <c:v>107.29234050610502</c:v>
                </c:pt>
                <c:pt idx="38">
                  <c:v>106.67097549077555</c:v>
                </c:pt>
                <c:pt idx="39">
                  <c:v>106.12286890882973</c:v>
                </c:pt>
                <c:pt idx="40">
                  <c:v>105.58442922347349</c:v>
                </c:pt>
                <c:pt idx="41">
                  <c:v>105.05512888894387</c:v>
                </c:pt>
                <c:pt idx="42">
                  <c:v>104.47057308577509</c:v>
                </c:pt>
                <c:pt idx="43">
                  <c:v>103.95794113740641</c:v>
                </c:pt>
                <c:pt idx="44">
                  <c:v>103.51732966911767</c:v>
                </c:pt>
                <c:pt idx="45">
                  <c:v>103.02000989974115</c:v>
                </c:pt>
                <c:pt idx="46">
                  <c:v>102.52968877021254</c:v>
                </c:pt>
                <c:pt idx="47">
                  <c:v>102.0460178261519</c:v>
                </c:pt>
                <c:pt idx="48">
                  <c:v>101.63359162637991</c:v>
                </c:pt>
                <c:pt idx="49">
                  <c:v>101.16246509750934</c:v>
                </c:pt>
                <c:pt idx="50">
                  <c:v>100.76229661962836</c:v>
                </c:pt>
                <c:pt idx="51">
                  <c:v>100.3025749356045</c:v>
                </c:pt>
                <c:pt idx="52">
                  <c:v>99.913607916598565</c:v>
                </c:pt>
                <c:pt idx="53">
                  <c:v>99.464278500603783</c:v>
                </c:pt>
                <c:pt idx="54">
                  <c:v>99.085573437516416</c:v>
                </c:pt>
                <c:pt idx="55">
                  <c:v>98.711737562835552</c:v>
                </c:pt>
                <c:pt idx="56">
                  <c:v>98.342575703369889</c:v>
                </c:pt>
                <c:pt idx="57">
                  <c:v>97.977902935177454</c:v>
                </c:pt>
                <c:pt idx="58">
                  <c:v>97.617543865069962</c:v>
                </c:pt>
                <c:pt idx="59">
                  <c:v>97.261331973438644</c:v>
                </c:pt>
                <c:pt idx="60">
                  <c:v>96.909109012232975</c:v>
                </c:pt>
                <c:pt idx="61">
                  <c:v>96.560724452628648</c:v>
                </c:pt>
                <c:pt idx="62">
                  <c:v>96.216034977549867</c:v>
                </c:pt>
                <c:pt idx="63">
                  <c:v>95.874904014745269</c:v>
                </c:pt>
                <c:pt idx="64">
                  <c:v>95.537201306584919</c:v>
                </c:pt>
                <c:pt idx="65">
                  <c:v>95.202802513177943</c:v>
                </c:pt>
                <c:pt idx="66">
                  <c:v>94.938971829823657</c:v>
                </c:pt>
                <c:pt idx="67">
                  <c:v>94.610983458842952</c:v>
                </c:pt>
                <c:pt idx="68">
                  <c:v>94.285960881601682</c:v>
                </c:pt>
                <c:pt idx="69">
                  <c:v>93.963800015761962</c:v>
                </c:pt>
                <c:pt idx="70">
                  <c:v>93.712289181678941</c:v>
                </c:pt>
                <c:pt idx="71">
                  <c:v>93.395721061453671</c:v>
                </c:pt>
                <c:pt idx="72">
                  <c:v>93.149821496360943</c:v>
                </c:pt>
                <c:pt idx="73">
                  <c:v>92.838489262053173</c:v>
                </c:pt>
                <c:pt idx="74">
                  <c:v>92.597866915125536</c:v>
                </c:pt>
                <c:pt idx="75">
                  <c:v>92.291441915027775</c:v>
                </c:pt>
                <c:pt idx="76">
                  <c:v>92.055789246505384</c:v>
                </c:pt>
                <c:pt idx="77">
                  <c:v>91.753968047794146</c:v>
                </c:pt>
                <c:pt idx="78">
                  <c:v>91.523001259714803</c:v>
                </c:pt>
                <c:pt idx="79">
                  <c:v>91.225503040467771</c:v>
                </c:pt>
                <c:pt idx="80">
                  <c:v>90.998959656836448</c:v>
                </c:pt>
                <c:pt idx="81">
                  <c:v>90.77456225137179</c:v>
                </c:pt>
                <c:pt idx="82">
                  <c:v>90.483160667122107</c:v>
                </c:pt>
                <c:pt idx="83">
                  <c:v>90.262829925334898</c:v>
                </c:pt>
                <c:pt idx="84">
                  <c:v>90.044478678180013</c:v>
                </c:pt>
                <c:pt idx="85">
                  <c:v>89.758654163940037</c:v>
                </c:pt>
                <c:pt idx="86">
                  <c:v>89.544049901756864</c:v>
                </c:pt>
                <c:pt idx="87">
                  <c:v>89.331275788517104</c:v>
                </c:pt>
                <c:pt idx="88">
                  <c:v>89.120285861695947</c:v>
                </c:pt>
                <c:pt idx="89">
                  <c:v>88.841245863375306</c:v>
                </c:pt>
                <c:pt idx="90">
                  <c:v>88.633626688809869</c:v>
                </c:pt>
                <c:pt idx="91">
                  <c:v>88.427661676661984</c:v>
                </c:pt>
                <c:pt idx="92">
                  <c:v>88.223310711621707</c:v>
                </c:pt>
                <c:pt idx="93">
                  <c:v>88.020534978649195</c:v>
                </c:pt>
                <c:pt idx="94">
                  <c:v>87.819296906585961</c:v>
                </c:pt>
                <c:pt idx="95">
                  <c:v>87.619560114769428</c:v>
                </c:pt>
                <c:pt idx="96">
                  <c:v>87.350869773348109</c:v>
                </c:pt>
                <c:pt idx="97">
                  <c:v>87.153956162006097</c:v>
                </c:pt>
                <c:pt idx="98">
                  <c:v>86.958440185582631</c:v>
                </c:pt>
                <c:pt idx="99">
                  <c:v>86.764289753831505</c:v>
                </c:pt>
                <c:pt idx="100">
                  <c:v>86.57147373847107</c:v>
                </c:pt>
              </c:numCache>
            </c:numRef>
          </c:yVal>
          <c:smooth val="0"/>
        </c:ser>
        <c:ser>
          <c:idx val="1"/>
          <c:order val="1"/>
          <c:tx>
            <c:strRef>
              <c:f>Estimator!$BC$7</c:f>
              <c:strCache>
                <c:ptCount val="1"/>
                <c:pt idx="0">
                  <c:v>S1: Mild</c:v>
                </c:pt>
              </c:strCache>
            </c:strRef>
          </c:tx>
          <c:spPr>
            <a:ln w="28575">
              <a:solidFill>
                <a:schemeClr val="accent3">
                  <a:lumMod val="75000"/>
                </a:schemeClr>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Estimator!$BC$8:$BC$108</c:f>
              <c:numCache>
                <c:formatCode>"$"#,##0.00</c:formatCode>
                <c:ptCount val="101"/>
                <c:pt idx="0">
                  <c:v>0</c:v>
                </c:pt>
                <c:pt idx="1">
                  <c:v>27.487787417269018</c:v>
                </c:pt>
                <c:pt idx="2">
                  <c:v>62.118304008175315</c:v>
                </c:pt>
                <c:pt idx="3">
                  <c:v>84.928842145996171</c:v>
                </c:pt>
                <c:pt idx="4">
                  <c:v>101.96625779862789</c:v>
                </c:pt>
                <c:pt idx="5">
                  <c:v>115.57037146324353</c:v>
                </c:pt>
                <c:pt idx="6">
                  <c:v>126.89550665880418</c:v>
                </c:pt>
                <c:pt idx="7">
                  <c:v>135.23080664563881</c:v>
                </c:pt>
                <c:pt idx="8">
                  <c:v>137.96274213342949</c:v>
                </c:pt>
                <c:pt idx="9">
                  <c:v>137.96274213342949</c:v>
                </c:pt>
                <c:pt idx="10">
                  <c:v>136.59677438953415</c:v>
                </c:pt>
                <c:pt idx="11">
                  <c:v>134.10014637643559</c:v>
                </c:pt>
                <c:pt idx="12">
                  <c:v>131.78870216314272</c:v>
                </c:pt>
                <c:pt idx="13">
                  <c:v>129.64190560550674</c:v>
                </c:pt>
                <c:pt idx="14">
                  <c:v>127.69994328849867</c:v>
                </c:pt>
                <c:pt idx="15">
                  <c:v>125.83873919856062</c:v>
                </c:pt>
                <c:pt idx="16">
                  <c:v>124.10398066615215</c:v>
                </c:pt>
                <c:pt idx="17">
                  <c:v>122.54491763011075</c:v>
                </c:pt>
                <c:pt idx="18">
                  <c:v>120.98343027925864</c:v>
                </c:pt>
                <c:pt idx="19">
                  <c:v>119.58577387961833</c:v>
                </c:pt>
                <c:pt idx="20">
                  <c:v>118.23209756439844</c:v>
                </c:pt>
                <c:pt idx="21">
                  <c:v>116.91779172124031</c:v>
                </c:pt>
                <c:pt idx="22">
                  <c:v>115.69766129101292</c:v>
                </c:pt>
                <c:pt idx="23">
                  <c:v>114.51007198108482</c:v>
                </c:pt>
                <c:pt idx="24">
                  <c:v>113.41132542569243</c:v>
                </c:pt>
                <c:pt idx="25">
                  <c:v>112.28045955466634</c:v>
                </c:pt>
                <c:pt idx="26">
                  <c:v>111.2938128060044</c:v>
                </c:pt>
                <c:pt idx="27">
                  <c:v>110.27067155030414</c:v>
                </c:pt>
                <c:pt idx="28">
                  <c:v>109.26873997439446</c:v>
                </c:pt>
                <c:pt idx="29">
                  <c:v>108.34691480032899</c:v>
                </c:pt>
                <c:pt idx="30">
                  <c:v>107.44366315602524</c:v>
                </c:pt>
                <c:pt idx="31">
                  <c:v>106.61857008537373</c:v>
                </c:pt>
                <c:pt idx="32">
                  <c:v>105.74885440068731</c:v>
                </c:pt>
                <c:pt idx="33">
                  <c:v>104.95540078670554</c:v>
                </c:pt>
                <c:pt idx="34">
                  <c:v>104.1148679421314</c:v>
                </c:pt>
                <c:pt idx="35">
                  <c:v>103.34911524251368</c:v>
                </c:pt>
                <c:pt idx="36">
                  <c:v>102.59602650956761</c:v>
                </c:pt>
                <c:pt idx="37">
                  <c:v>101.85484930944882</c:v>
                </c:pt>
                <c:pt idx="38">
                  <c:v>101.18707566563897</c:v>
                </c:pt>
                <c:pt idx="39">
                  <c:v>100.46789232669738</c:v>
                </c:pt>
                <c:pt idx="40">
                  <c:v>99.821190345639877</c:v>
                </c:pt>
                <c:pt idx="41">
                  <c:v>99.121644758137705</c:v>
                </c:pt>
                <c:pt idx="42">
                  <c:v>98.493853808030352</c:v>
                </c:pt>
                <c:pt idx="43">
                  <c:v>97.874862614079021</c:v>
                </c:pt>
                <c:pt idx="44">
                  <c:v>97.264241156115844</c:v>
                </c:pt>
                <c:pt idx="45">
                  <c:v>96.59837328038077</c:v>
                </c:pt>
                <c:pt idx="46">
                  <c:v>96.066526291779681</c:v>
                </c:pt>
                <c:pt idx="47">
                  <c:v>95.478704564479656</c:v>
                </c:pt>
                <c:pt idx="48">
                  <c:v>94.897791714331419</c:v>
                </c:pt>
                <c:pt idx="49">
                  <c:v>94.323476727816384</c:v>
                </c:pt>
                <c:pt idx="50">
                  <c:v>93.755466769045924</c:v>
                </c:pt>
                <c:pt idx="51">
                  <c:v>93.25750025998542</c:v>
                </c:pt>
                <c:pt idx="52">
                  <c:v>92.701456329284397</c:v>
                </c:pt>
                <c:pt idx="53">
                  <c:v>92.215181023923776</c:v>
                </c:pt>
                <c:pt idx="54">
                  <c:v>91.670134871510882</c:v>
                </c:pt>
                <c:pt idx="55">
                  <c:v>91.194650937376736</c:v>
                </c:pt>
                <c:pt idx="56">
                  <c:v>90.724289217004625</c:v>
                </c:pt>
                <c:pt idx="57">
                  <c:v>90.194236710263795</c:v>
                </c:pt>
                <c:pt idx="58">
                  <c:v>89.733491251106599</c:v>
                </c:pt>
                <c:pt idx="59">
                  <c:v>89.277330129995406</c:v>
                </c:pt>
                <c:pt idx="60">
                  <c:v>88.825592656952949</c:v>
                </c:pt>
                <c:pt idx="61">
                  <c:v>88.313063234930766</c:v>
                </c:pt>
                <c:pt idx="62">
                  <c:v>87.869634732722858</c:v>
                </c:pt>
                <c:pt idx="63">
                  <c:v>87.430189853700043</c:v>
                </c:pt>
                <c:pt idx="64">
                  <c:v>86.994596286831637</c:v>
                </c:pt>
                <c:pt idx="65">
                  <c:v>86.562727718691491</c:v>
                </c:pt>
                <c:pt idx="66">
                  <c:v>86.134463464044714</c:v>
                </c:pt>
                <c:pt idx="67">
                  <c:v>85.775315017769813</c:v>
                </c:pt>
                <c:pt idx="68">
                  <c:v>85.354021877030902</c:v>
                </c:pt>
                <c:pt idx="69">
                  <c:v>84.936004190789816</c:v>
                </c:pt>
                <c:pt idx="70">
                  <c:v>84.521160598102412</c:v>
                </c:pt>
                <c:pt idx="71">
                  <c:v>84.109393890709683</c:v>
                </c:pt>
                <c:pt idx="72">
                  <c:v>83.766653198330232</c:v>
                </c:pt>
                <c:pt idx="73">
                  <c:v>83.360880414068774</c:v>
                </c:pt>
                <c:pt idx="74">
                  <c:v>82.957918192097878</c:v>
                </c:pt>
                <c:pt idx="75">
                  <c:v>82.557683729738372</c:v>
                </c:pt>
                <c:pt idx="76">
                  <c:v>82.226487901349373</c:v>
                </c:pt>
                <c:pt idx="77">
                  <c:v>81.831598912984049</c:v>
                </c:pt>
                <c:pt idx="78">
                  <c:v>81.505720851747327</c:v>
                </c:pt>
                <c:pt idx="79">
                  <c:v>81.115891137908065</c:v>
                </c:pt>
                <c:pt idx="80">
                  <c:v>80.795062621449517</c:v>
                </c:pt>
                <c:pt idx="81">
                  <c:v>80.410026655289869</c:v>
                </c:pt>
                <c:pt idx="82">
                  <c:v>80.093998974253537</c:v>
                </c:pt>
                <c:pt idx="83">
                  <c:v>79.713509875773099</c:v>
                </c:pt>
                <c:pt idx="84">
                  <c:v>79.40205194905171</c:v>
                </c:pt>
                <c:pt idx="85">
                  <c:v>79.025879698498045</c:v>
                </c:pt>
                <c:pt idx="86">
                  <c:v>78.718776409016129</c:v>
                </c:pt>
                <c:pt idx="87">
                  <c:v>78.34670626626513</c:v>
                </c:pt>
                <c:pt idx="88">
                  <c:v>78.043756987028686</c:v>
                </c:pt>
                <c:pt idx="89">
                  <c:v>77.742818546854338</c:v>
                </c:pt>
                <c:pt idx="90">
                  <c:v>77.376605373871854</c:v>
                </c:pt>
                <c:pt idx="91">
                  <c:v>77.079545703922619</c:v>
                </c:pt>
                <c:pt idx="92">
                  <c:v>76.784367878307549</c:v>
                </c:pt>
                <c:pt idx="93">
                  <c:v>76.423607165277289</c:v>
                </c:pt>
                <c:pt idx="94">
                  <c:v>76.13205867312773</c:v>
                </c:pt>
                <c:pt idx="95">
                  <c:v>75.842275042355936</c:v>
                </c:pt>
                <c:pt idx="96">
                  <c:v>75.554220049042826</c:v>
                </c:pt>
                <c:pt idx="97">
                  <c:v>75.200217491323599</c:v>
                </c:pt>
                <c:pt idx="98">
                  <c:v>74.915494748069833</c:v>
                </c:pt>
                <c:pt idx="99">
                  <c:v>74.632397406785387</c:v>
                </c:pt>
                <c:pt idx="100">
                  <c:v>74.350893437707853</c:v>
                </c:pt>
              </c:numCache>
            </c:numRef>
          </c:yVal>
          <c:smooth val="0"/>
        </c:ser>
        <c:ser>
          <c:idx val="2"/>
          <c:order val="2"/>
          <c:tx>
            <c:strRef>
              <c:f>Estimator!$BD$7</c:f>
              <c:strCache>
                <c:ptCount val="1"/>
                <c:pt idx="0">
                  <c:v>S2: Moderate</c:v>
                </c:pt>
              </c:strCache>
            </c:strRef>
          </c:tx>
          <c:spPr>
            <a:ln w="28575">
              <a:solidFill>
                <a:srgbClr val="FFC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Estimator!$BD$8:$BD$108</c:f>
              <c:numCache>
                <c:formatCode>"$"#,##0.00</c:formatCode>
                <c:ptCount val="101"/>
                <c:pt idx="0">
                  <c:v>0</c:v>
                </c:pt>
                <c:pt idx="1">
                  <c:v>26.915750389901778</c:v>
                </c:pt>
                <c:pt idx="2">
                  <c:v>60.825585557231257</c:v>
                </c:pt>
                <c:pt idx="3">
                  <c:v>83.161422976841209</c:v>
                </c:pt>
                <c:pt idx="4">
                  <c:v>99.844279986537984</c:v>
                </c:pt>
                <c:pt idx="5">
                  <c:v>113.16528404241937</c:v>
                </c:pt>
                <c:pt idx="6">
                  <c:v>124.25473651192218</c:v>
                </c:pt>
                <c:pt idx="7">
                  <c:v>132.41657400232876</c:v>
                </c:pt>
                <c:pt idx="8">
                  <c:v>135.0916563054061</c:v>
                </c:pt>
                <c:pt idx="9">
                  <c:v>135.0916563054061</c:v>
                </c:pt>
                <c:pt idx="10">
                  <c:v>133.75411515386745</c:v>
                </c:pt>
                <c:pt idx="11">
                  <c:v>130.98421216110566</c:v>
                </c:pt>
                <c:pt idx="12">
                  <c:v>128.40271223533148</c:v>
                </c:pt>
                <c:pt idx="13">
                  <c:v>126.04379575607059</c:v>
                </c:pt>
                <c:pt idx="14">
                  <c:v>123.89249811452952</c:v>
                </c:pt>
                <c:pt idx="15">
                  <c:v>121.82564196858465</c:v>
                </c:pt>
                <c:pt idx="16">
                  <c:v>119.88802386954859</c:v>
                </c:pt>
                <c:pt idx="17">
                  <c:v>118.07137533488934</c:v>
                </c:pt>
                <c:pt idx="18">
                  <c:v>116.31225123055493</c:v>
                </c:pt>
                <c:pt idx="19">
                  <c:v>114.66114783684215</c:v>
                </c:pt>
                <c:pt idx="20">
                  <c:v>113.11341411013315</c:v>
                </c:pt>
                <c:pt idx="21">
                  <c:v>111.60767021926227</c:v>
                </c:pt>
                <c:pt idx="22">
                  <c:v>110.13987817633337</c:v>
                </c:pt>
                <c:pt idx="23">
                  <c:v>108.7644677290433</c:v>
                </c:pt>
                <c:pt idx="24">
                  <c:v>107.42091439303348</c:v>
                </c:pt>
                <c:pt idx="25">
                  <c:v>106.16486862146607</c:v>
                </c:pt>
                <c:pt idx="26">
                  <c:v>104.93603037091059</c:v>
                </c:pt>
                <c:pt idx="27">
                  <c:v>103.73231154525428</c:v>
                </c:pt>
                <c:pt idx="28">
                  <c:v>102.55184185187677</c:v>
                </c:pt>
                <c:pt idx="29">
                  <c:v>101.45195709941711</c:v>
                </c:pt>
                <c:pt idx="30">
                  <c:v>100.31332481709444</c:v>
                </c:pt>
                <c:pt idx="31">
                  <c:v>99.25276068437681</c:v>
                </c:pt>
                <c:pt idx="32">
                  <c:v>98.210025854914548</c:v>
                </c:pt>
                <c:pt idx="33">
                  <c:v>97.243620169653241</c:v>
                </c:pt>
                <c:pt idx="34">
                  <c:v>96.233475627376961</c:v>
                </c:pt>
                <c:pt idx="35">
                  <c:v>95.297979977263424</c:v>
                </c:pt>
                <c:pt idx="36">
                  <c:v>94.376688388173747</c:v>
                </c:pt>
                <c:pt idx="37">
                  <c:v>93.408765767528052</c:v>
                </c:pt>
                <c:pt idx="38">
                  <c:v>92.513533058599947</c:v>
                </c:pt>
                <c:pt idx="39">
                  <c:v>91.690662969661972</c:v>
                </c:pt>
                <c:pt idx="40">
                  <c:v>90.819084216697448</c:v>
                </c:pt>
                <c:pt idx="41">
                  <c:v>89.958410628765833</c:v>
                </c:pt>
                <c:pt idx="42">
                  <c:v>89.168698412503289</c:v>
                </c:pt>
                <c:pt idx="43">
                  <c:v>88.328438715008971</c:v>
                </c:pt>
                <c:pt idx="44">
                  <c:v>87.558386894225407</c:v>
                </c:pt>
                <c:pt idx="45">
                  <c:v>86.736732624202688</c:v>
                </c:pt>
                <c:pt idx="46">
                  <c:v>85.98467239290234</c:v>
                </c:pt>
                <c:pt idx="47">
                  <c:v>85.241076268525788</c:v>
                </c:pt>
                <c:pt idx="48">
                  <c:v>84.505605162078922</c:v>
                </c:pt>
                <c:pt idx="49">
                  <c:v>83.777940153886817</c:v>
                </c:pt>
                <c:pt idx="50">
                  <c:v>83.057780865823418</c:v>
                </c:pt>
                <c:pt idx="51">
                  <c:v>82.344843992940909</c:v>
                </c:pt>
                <c:pt idx="52">
                  <c:v>81.638861976072363</c:v>
                </c:pt>
                <c:pt idx="53">
                  <c:v>81.000959337900412</c:v>
                </c:pt>
                <c:pt idx="54">
                  <c:v>80.308231951788116</c:v>
                </c:pt>
                <c:pt idx="55">
                  <c:v>79.62174420317622</c:v>
                </c:pt>
                <c:pt idx="56">
                  <c:v>79.002825534846579</c:v>
                </c:pt>
                <c:pt idx="57">
                  <c:v>78.328283932313198</c:v>
                </c:pt>
                <c:pt idx="58">
                  <c:v>77.721007142601223</c:v>
                </c:pt>
                <c:pt idx="59">
                  <c:v>77.057648191217126</c:v>
                </c:pt>
                <c:pt idx="60">
                  <c:v>76.46130077597148</c:v>
                </c:pt>
                <c:pt idx="61">
                  <c:v>75.87017045050321</c:v>
                </c:pt>
                <c:pt idx="62">
                  <c:v>75.22236906066793</c:v>
                </c:pt>
                <c:pt idx="63">
                  <c:v>74.641224850855423</c:v>
                </c:pt>
                <c:pt idx="64">
                  <c:v>74.064862785522635</c:v>
                </c:pt>
                <c:pt idx="65">
                  <c:v>73.493151630368942</c:v>
                </c:pt>
                <c:pt idx="66">
                  <c:v>72.864080462394284</c:v>
                </c:pt>
                <c:pt idx="67">
                  <c:v>72.3012872971495</c:v>
                </c:pt>
                <c:pt idx="68">
                  <c:v>71.742782165212361</c:v>
                </c:pt>
                <c:pt idx="69">
                  <c:v>71.188454977345415</c:v>
                </c:pt>
                <c:pt idx="70">
                  <c:v>70.638200175051807</c:v>
                </c:pt>
                <c:pt idx="71">
                  <c:v>70.091916473249455</c:v>
                </c:pt>
                <c:pt idx="72">
                  <c:v>69.549506620793665</c:v>
                </c:pt>
                <c:pt idx="73">
                  <c:v>69.010877177373587</c:v>
                </c:pt>
                <c:pt idx="74">
                  <c:v>68.475938305456779</c:v>
                </c:pt>
                <c:pt idx="75">
                  <c:v>68.006692327646704</c:v>
                </c:pt>
                <c:pt idx="76">
                  <c:v>67.478913024743889</c:v>
                </c:pt>
                <c:pt idx="77">
                  <c:v>66.954576857494132</c:v>
                </c:pt>
                <c:pt idx="78">
                  <c:v>66.433606573563523</c:v>
                </c:pt>
                <c:pt idx="79">
                  <c:v>65.915927671592172</c:v>
                </c:pt>
                <c:pt idx="80">
                  <c:v>65.463617857325531</c:v>
                </c:pt>
                <c:pt idx="81">
                  <c:v>64.952353820675341</c:v>
                </c:pt>
                <c:pt idx="82">
                  <c:v>64.444175121579548</c:v>
                </c:pt>
                <c:pt idx="83">
                  <c:v>63.939016948803257</c:v>
                </c:pt>
                <c:pt idx="84">
                  <c:v>63.499023537210554</c:v>
                </c:pt>
                <c:pt idx="85">
                  <c:v>62.999774051591636</c:v>
                </c:pt>
                <c:pt idx="86">
                  <c:v>62.565543040528738</c:v>
                </c:pt>
                <c:pt idx="87">
                  <c:v>62.071975601437167</c:v>
                </c:pt>
                <c:pt idx="88">
                  <c:v>61.581139279851413</c:v>
                </c:pt>
                <c:pt idx="89">
                  <c:v>61.155196341659035</c:v>
                </c:pt>
                <c:pt idx="90">
                  <c:v>60.669726874766745</c:v>
                </c:pt>
                <c:pt idx="91">
                  <c:v>60.24903779061281</c:v>
                </c:pt>
                <c:pt idx="92">
                  <c:v>59.768742196729804</c:v>
                </c:pt>
                <c:pt idx="93">
                  <c:v>59.353125914639165</c:v>
                </c:pt>
                <c:pt idx="94">
                  <c:v>58.877822673231201</c:v>
                </c:pt>
                <c:pt idx="95">
                  <c:v>58.467109046735935</c:v>
                </c:pt>
                <c:pt idx="96">
                  <c:v>57.996627134603067</c:v>
                </c:pt>
                <c:pt idx="97">
                  <c:v>57.590656020283831</c:v>
                </c:pt>
                <c:pt idx="98">
                  <c:v>57.18696481101145</c:v>
                </c:pt>
                <c:pt idx="99">
                  <c:v>56.72345449152153</c:v>
                </c:pt>
                <c:pt idx="100">
                  <c:v>56.324283719611721</c:v>
                </c:pt>
              </c:numCache>
            </c:numRef>
          </c:yVal>
          <c:smooth val="0"/>
        </c:ser>
        <c:ser>
          <c:idx val="3"/>
          <c:order val="3"/>
          <c:tx>
            <c:strRef>
              <c:f>Estimator!$BE$7</c:f>
              <c:strCache>
                <c:ptCount val="1"/>
                <c:pt idx="0">
                  <c:v>S3: Severe</c:v>
                </c:pt>
              </c:strCache>
            </c:strRef>
          </c:tx>
          <c:spPr>
            <a:ln w="28575">
              <a:solidFill>
                <a:srgbClr val="FF0000"/>
              </a:solidFill>
            </a:ln>
          </c:spPr>
          <c:marker>
            <c:symbol val="none"/>
          </c:marker>
          <c:xVal>
            <c:numRef>
              <c:f>Estimator!$R$8:$R$108</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Estimator!$BE$8:$BE$108</c:f>
              <c:numCache>
                <c:formatCode>"$"#,##0.00</c:formatCode>
                <c:ptCount val="101"/>
                <c:pt idx="0">
                  <c:v>0</c:v>
                </c:pt>
                <c:pt idx="1">
                  <c:v>26.384916076804366</c:v>
                </c:pt>
                <c:pt idx="2">
                  <c:v>59.625979101520691</c:v>
                </c:pt>
                <c:pt idx="3">
                  <c:v>81.521307572194104</c:v>
                </c:pt>
                <c:pt idx="4">
                  <c:v>97.87514410826634</c:v>
                </c:pt>
                <c:pt idx="5">
                  <c:v>110.93343038978378</c:v>
                </c:pt>
                <c:pt idx="6">
                  <c:v>121.80417590150159</c:v>
                </c:pt>
                <c:pt idx="7">
                  <c:v>129.80504506165283</c:v>
                </c:pt>
                <c:pt idx="8">
                  <c:v>132.42736920431247</c:v>
                </c:pt>
                <c:pt idx="9">
                  <c:v>132.42736920431247</c:v>
                </c:pt>
                <c:pt idx="10">
                  <c:v>131.11620713298265</c:v>
                </c:pt>
                <c:pt idx="11">
                  <c:v>128.14731163714882</c:v>
                </c:pt>
                <c:pt idx="12">
                  <c:v>125.37111556719171</c:v>
                </c:pt>
                <c:pt idx="13">
                  <c:v>122.82081643873877</c:v>
                </c:pt>
                <c:pt idx="14">
                  <c:v>120.42621229574641</c:v>
                </c:pt>
                <c:pt idx="15">
                  <c:v>118.17422542254315</c:v>
                </c:pt>
                <c:pt idx="16">
                  <c:v>115.99903543481886</c:v>
                </c:pt>
                <c:pt idx="17">
                  <c:v>114.00248704469048</c:v>
                </c:pt>
                <c:pt idx="18">
                  <c:v>112.06665614625892</c:v>
                </c:pt>
                <c:pt idx="19">
                  <c:v>110.24104977410177</c:v>
                </c:pt>
                <c:pt idx="20">
                  <c:v>108.46451805350158</c:v>
                </c:pt>
                <c:pt idx="21">
                  <c:v>106.78876436237162</c:v>
                </c:pt>
                <c:pt idx="22">
                  <c:v>105.15363634554643</c:v>
                </c:pt>
                <c:pt idx="23">
                  <c:v>103.61237218757438</c:v>
                </c:pt>
                <c:pt idx="24">
                  <c:v>102.10541397497741</c:v>
                </c:pt>
                <c:pt idx="25">
                  <c:v>100.63003897142961</c:v>
                </c:pt>
                <c:pt idx="26">
                  <c:v>99.241042558520746</c:v>
                </c:pt>
                <c:pt idx="27">
                  <c:v>97.822031064032259</c:v>
                </c:pt>
                <c:pt idx="28">
                  <c:v>96.485633141357368</c:v>
                </c:pt>
                <c:pt idx="29">
                  <c:v>95.230507791693995</c:v>
                </c:pt>
                <c:pt idx="30">
                  <c:v>93.940099676851801</c:v>
                </c:pt>
                <c:pt idx="31">
                  <c:v>92.7282497393375</c:v>
                </c:pt>
                <c:pt idx="32">
                  <c:v>91.536136874349822</c:v>
                </c:pt>
                <c:pt idx="33">
                  <c:v>90.362629481904321</c:v>
                </c:pt>
                <c:pt idx="34">
                  <c:v>89.206692283169275</c:v>
                </c:pt>
                <c:pt idx="35">
                  <c:v>88.125438696551626</c:v>
                </c:pt>
                <c:pt idx="36">
                  <c:v>87.001981530246653</c:v>
                </c:pt>
                <c:pt idx="37">
                  <c:v>85.95167406668071</c:v>
                </c:pt>
                <c:pt idx="38">
                  <c:v>84.915730560303899</c:v>
                </c:pt>
                <c:pt idx="39">
                  <c:v>83.835212323213383</c:v>
                </c:pt>
                <c:pt idx="40">
                  <c:v>82.825994752269935</c:v>
                </c:pt>
                <c:pt idx="41">
                  <c:v>81.887635103761838</c:v>
                </c:pt>
                <c:pt idx="42">
                  <c:v>80.902922129909371</c:v>
                </c:pt>
                <c:pt idx="43">
                  <c:v>79.92966916416313</c:v>
                </c:pt>
                <c:pt idx="44">
                  <c:v>79.025860812934226</c:v>
                </c:pt>
                <c:pt idx="45">
                  <c:v>78.074227011510558</c:v>
                </c:pt>
                <c:pt idx="46">
                  <c:v>77.191243876448752</c:v>
                </c:pt>
                <c:pt idx="47">
                  <c:v>76.259601854553011</c:v>
                </c:pt>
                <c:pt idx="48">
                  <c:v>75.395936648354919</c:v>
                </c:pt>
                <c:pt idx="49">
                  <c:v>74.541414783045624</c:v>
                </c:pt>
                <c:pt idx="50">
                  <c:v>73.695726590154877</c:v>
                </c:pt>
                <c:pt idx="51">
                  <c:v>72.858579820488146</c:v>
                </c:pt>
                <c:pt idx="52">
                  <c:v>72.029698301089283</c:v>
                </c:pt>
                <c:pt idx="53">
                  <c:v>71.208820718339567</c:v>
                </c:pt>
                <c:pt idx="54">
                  <c:v>70.395699513181881</c:v>
                </c:pt>
                <c:pt idx="55">
                  <c:v>69.590099876222013</c:v>
                </c:pt>
                <c:pt idx="56">
                  <c:v>68.791798832014933</c:v>
                </c:pt>
                <c:pt idx="57">
                  <c:v>68.059098645022573</c:v>
                </c:pt>
                <c:pt idx="58">
                  <c:v>67.274794623792587</c:v>
                </c:pt>
                <c:pt idx="59">
                  <c:v>66.497187274665109</c:v>
                </c:pt>
                <c:pt idx="60">
                  <c:v>65.784577042558979</c:v>
                </c:pt>
                <c:pt idx="61">
                  <c:v>65.019857913848782</c:v>
                </c:pt>
                <c:pt idx="62">
                  <c:v>64.319754107433937</c:v>
                </c:pt>
                <c:pt idx="63">
                  <c:v>63.567268548381463</c:v>
                </c:pt>
                <c:pt idx="64">
                  <c:v>62.879057905434678</c:v>
                </c:pt>
                <c:pt idx="65">
                  <c:v>62.138207548283063</c:v>
                </c:pt>
                <c:pt idx="66">
                  <c:v>61.461329407209504</c:v>
                </c:pt>
                <c:pt idx="67">
                  <c:v>60.789888396936604</c:v>
                </c:pt>
                <c:pt idx="68">
                  <c:v>60.123763760472599</c:v>
                </c:pt>
                <c:pt idx="69">
                  <c:v>59.404643899584997</c:v>
                </c:pt>
                <c:pt idx="70">
                  <c:v>58.748869430227202</c:v>
                </c:pt>
                <c:pt idx="71">
                  <c:v>58.098075380915091</c:v>
                </c:pt>
                <c:pt idx="72">
                  <c:v>57.45215917568477</c:v>
                </c:pt>
                <c:pt idx="73">
                  <c:v>56.811022165838665</c:v>
                </c:pt>
                <c:pt idx="74">
                  <c:v>56.174569418415331</c:v>
                </c:pt>
                <c:pt idx="75">
                  <c:v>55.542709518671664</c:v>
                </c:pt>
                <c:pt idx="76">
                  <c:v>54.915354385478082</c:v>
                </c:pt>
                <c:pt idx="77">
                  <c:v>54.292419098608583</c:v>
                </c:pt>
                <c:pt idx="78">
                  <c:v>53.673821737021449</c:v>
                </c:pt>
                <c:pt idx="79">
                  <c:v>53.059483227289441</c:v>
                </c:pt>
                <c:pt idx="80">
                  <c:v>52.449327201416395</c:v>
                </c:pt>
                <c:pt idx="81">
                  <c:v>51.843279863348812</c:v>
                </c:pt>
                <c:pt idx="82">
                  <c:v>51.241269863541383</c:v>
                </c:pt>
                <c:pt idx="83">
                  <c:v>50.643228180995948</c:v>
                </c:pt>
                <c:pt idx="84">
                  <c:v>50.106606730034301</c:v>
                </c:pt>
                <c:pt idx="85">
                  <c:v>49.516274958330179</c:v>
                </c:pt>
                <c:pt idx="86">
                  <c:v>48.929719381849424</c:v>
                </c:pt>
                <c:pt idx="87">
                  <c:v>48.346879244164008</c:v>
                </c:pt>
                <c:pt idx="88">
                  <c:v>47.824975735693499</c:v>
                </c:pt>
                <c:pt idx="89">
                  <c:v>47.249370436417756</c:v>
                </c:pt>
                <c:pt idx="90">
                  <c:v>46.677311021254518</c:v>
                </c:pt>
                <c:pt idx="91">
                  <c:v>46.108743595042164</c:v>
                </c:pt>
                <c:pt idx="92">
                  <c:v>45.600684372378865</c:v>
                </c:pt>
                <c:pt idx="93">
                  <c:v>45.038931582987288</c:v>
                </c:pt>
                <c:pt idx="94">
                  <c:v>44.537422701340759</c:v>
                </c:pt>
                <c:pt idx="95">
                  <c:v>43.982293773842315</c:v>
                </c:pt>
                <c:pt idx="96">
                  <c:v>43.430413106865842</c:v>
                </c:pt>
                <c:pt idx="97">
                  <c:v>42.938469996102647</c:v>
                </c:pt>
                <c:pt idx="98">
                  <c:v>42.392944866947289</c:v>
                </c:pt>
                <c:pt idx="99">
                  <c:v>41.907119732497321</c:v>
                </c:pt>
                <c:pt idx="100">
                  <c:v>41.367784082567425</c:v>
                </c:pt>
              </c:numCache>
            </c:numRef>
          </c:yVal>
          <c:smooth val="0"/>
        </c:ser>
        <c:dLbls>
          <c:showLegendKey val="0"/>
          <c:showVal val="0"/>
          <c:showCatName val="0"/>
          <c:showSerName val="0"/>
          <c:showPercent val="0"/>
          <c:showBubbleSize val="0"/>
        </c:dLbls>
        <c:axId val="198849264"/>
        <c:axId val="198849656"/>
      </c:scatterChart>
      <c:valAx>
        <c:axId val="198849264"/>
        <c:scaling>
          <c:orientation val="minMax"/>
          <c:max val="100"/>
        </c:scaling>
        <c:delete val="0"/>
        <c:axPos val="b"/>
        <c:title>
          <c:tx>
            <c:rich>
              <a:bodyPr/>
              <a:lstStyle/>
              <a:p>
                <a:pPr>
                  <a:defRPr/>
                </a:pPr>
                <a:r>
                  <a:rPr lang="en-US"/>
                  <a:t>Year</a:t>
                </a:r>
              </a:p>
            </c:rich>
          </c:tx>
          <c:overlay val="0"/>
        </c:title>
        <c:numFmt formatCode="General" sourceLinked="1"/>
        <c:majorTickMark val="out"/>
        <c:minorTickMark val="none"/>
        <c:tickLblPos val="nextTo"/>
        <c:crossAx val="198849656"/>
        <c:crosses val="autoZero"/>
        <c:crossBetween val="midCat"/>
        <c:majorUnit val="10"/>
      </c:valAx>
      <c:valAx>
        <c:axId val="198849656"/>
        <c:scaling>
          <c:orientation val="minMax"/>
        </c:scaling>
        <c:delete val="0"/>
        <c:axPos val="l"/>
        <c:majorGridlines/>
        <c:title>
          <c:tx>
            <c:rich>
              <a:bodyPr rot="-5400000" vert="horz"/>
              <a:lstStyle/>
              <a:p>
                <a:pPr>
                  <a:defRPr/>
                </a:pPr>
                <a:r>
                  <a:rPr lang="en-AU"/>
                  <a:t>Cumulative Average Annual Asset Value ($/yr)</a:t>
                </a:r>
              </a:p>
            </c:rich>
          </c:tx>
          <c:layout>
            <c:manualLayout>
              <c:xMode val="edge"/>
              <c:yMode val="edge"/>
              <c:x val="9.0267145656808753E-3"/>
              <c:y val="0.13462837564370686"/>
            </c:manualLayout>
          </c:layout>
          <c:overlay val="0"/>
        </c:title>
        <c:numFmt formatCode="&quot;$&quot;#,##0" sourceLinked="0"/>
        <c:majorTickMark val="out"/>
        <c:minorTickMark val="none"/>
        <c:tickLblPos val="nextTo"/>
        <c:crossAx val="198849264"/>
        <c:crosses val="autoZero"/>
        <c:crossBetween val="midCat"/>
      </c:valAx>
      <c:spPr>
        <a:noFill/>
        <a:ln>
          <a:solidFill>
            <a:schemeClr val="tx1"/>
          </a:solidFill>
        </a:ln>
      </c:spPr>
    </c:plotArea>
    <c:legend>
      <c:legendPos val="r"/>
      <c:layout>
        <c:manualLayout>
          <c:xMode val="edge"/>
          <c:yMode val="edge"/>
          <c:x val="0.68694984623103439"/>
          <c:y val="0.11190975773368209"/>
          <c:w val="0.26441690524539163"/>
          <c:h val="0.27039353136226696"/>
        </c:manualLayout>
      </c:layout>
      <c:overlay val="0"/>
      <c:txPr>
        <a:bodyPr/>
        <a:lstStyle/>
        <a:p>
          <a:pPr>
            <a:defRPr sz="8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chart" Target="../charts/chart3.xml"/><Relationship Id="rId7"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xdr:from>
      <xdr:col>1</xdr:col>
      <xdr:colOff>513060</xdr:colOff>
      <xdr:row>38</xdr:row>
      <xdr:rowOff>61967</xdr:rowOff>
    </xdr:from>
    <xdr:to>
      <xdr:col>4</xdr:col>
      <xdr:colOff>651853</xdr:colOff>
      <xdr:row>56</xdr:row>
      <xdr:rowOff>35520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518397</xdr:colOff>
      <xdr:row>56</xdr:row>
      <xdr:rowOff>53243</xdr:rowOff>
    </xdr:from>
    <xdr:to>
      <xdr:col>4</xdr:col>
      <xdr:colOff>657190</xdr:colOff>
      <xdr:row>74</xdr:row>
      <xdr:rowOff>33654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677793</xdr:colOff>
      <xdr:row>56</xdr:row>
      <xdr:rowOff>53245</xdr:rowOff>
    </xdr:from>
    <xdr:to>
      <xdr:col>9</xdr:col>
      <xdr:colOff>245971</xdr:colOff>
      <xdr:row>74</xdr:row>
      <xdr:rowOff>33656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525074</xdr:colOff>
      <xdr:row>80</xdr:row>
      <xdr:rowOff>64901</xdr:rowOff>
    </xdr:from>
    <xdr:to>
      <xdr:col>9</xdr:col>
      <xdr:colOff>167450</xdr:colOff>
      <xdr:row>116</xdr:row>
      <xdr:rowOff>36590</xdr:rowOff>
    </xdr:to>
    <xdr:grpSp>
      <xdr:nvGrpSpPr>
        <xdr:cNvPr id="10" name="Group 9"/>
        <xdr:cNvGrpSpPr/>
      </xdr:nvGrpSpPr>
      <xdr:grpSpPr>
        <a:xfrm>
          <a:off x="975347" y="17149287"/>
          <a:ext cx="9132739" cy="6838348"/>
          <a:chOff x="953056" y="15241801"/>
          <a:chExt cx="8662920" cy="6498413"/>
        </a:xfrm>
      </xdr:grpSpPr>
      <xdr:graphicFrame macro="">
        <xdr:nvGraphicFramePr>
          <xdr:cNvPr id="5" name="Chart 4"/>
          <xdr:cNvGraphicFramePr>
            <a:graphicFrameLocks/>
          </xdr:cNvGraphicFramePr>
        </xdr:nvGraphicFramePr>
        <xdr:xfrm>
          <a:off x="953056" y="15241801"/>
          <a:ext cx="4317257" cy="3240685"/>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6" name="Chart 5"/>
          <xdr:cNvGraphicFramePr>
            <a:graphicFrameLocks/>
          </xdr:cNvGraphicFramePr>
        </xdr:nvGraphicFramePr>
        <xdr:xfrm>
          <a:off x="958336" y="18500212"/>
          <a:ext cx="4317257" cy="32400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7" name="Chart 6"/>
          <xdr:cNvGraphicFramePr>
            <a:graphicFrameLocks/>
          </xdr:cNvGraphicFramePr>
        </xdr:nvGraphicFramePr>
        <xdr:xfrm>
          <a:off x="5295977" y="18500214"/>
          <a:ext cx="4319999" cy="3240000"/>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editAs="oneCell">
    <xdr:from>
      <xdr:col>11</xdr:col>
      <xdr:colOff>612180</xdr:colOff>
      <xdr:row>10</xdr:row>
      <xdr:rowOff>188633</xdr:rowOff>
    </xdr:from>
    <xdr:to>
      <xdr:col>11</xdr:col>
      <xdr:colOff>1971588</xdr:colOff>
      <xdr:row>20</xdr:row>
      <xdr:rowOff>97004</xdr:rowOff>
    </xdr:to>
    <xdr:pic>
      <xdr:nvPicPr>
        <xdr:cNvPr id="12" name="Picture 11"/>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1377574" y="2509612"/>
          <a:ext cx="1359408" cy="1801368"/>
        </a:xfrm>
        <a:prstGeom prst="rect">
          <a:avLst/>
        </a:prstGeom>
      </xdr:spPr>
    </xdr:pic>
    <xdr:clientData/>
  </xdr:twoCellAnchor>
  <xdr:twoCellAnchor editAs="oneCell">
    <xdr:from>
      <xdr:col>11</xdr:col>
      <xdr:colOff>403290</xdr:colOff>
      <xdr:row>0</xdr:row>
      <xdr:rowOff>360842</xdr:rowOff>
    </xdr:from>
    <xdr:to>
      <xdr:col>11</xdr:col>
      <xdr:colOff>2180478</xdr:colOff>
      <xdr:row>6</xdr:row>
      <xdr:rowOff>170411</xdr:rowOff>
    </xdr:to>
    <xdr:pic>
      <xdr:nvPicPr>
        <xdr:cNvPr id="13" name="Picture 12"/>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168684" y="360842"/>
          <a:ext cx="1777188" cy="1381580"/>
        </a:xfrm>
        <a:prstGeom prst="rect">
          <a:avLst/>
        </a:prstGeom>
      </xdr:spPr>
    </xdr:pic>
    <xdr:clientData/>
  </xdr:twoCellAnchor>
  <xdr:twoCellAnchor editAs="oneCell">
    <xdr:from>
      <xdr:col>11</xdr:col>
      <xdr:colOff>581770</xdr:colOff>
      <xdr:row>24</xdr:row>
      <xdr:rowOff>106995</xdr:rowOff>
    </xdr:from>
    <xdr:to>
      <xdr:col>11</xdr:col>
      <xdr:colOff>2001999</xdr:colOff>
      <xdr:row>32</xdr:row>
      <xdr:rowOff>12825</xdr:rowOff>
    </xdr:to>
    <xdr:pic>
      <xdr:nvPicPr>
        <xdr:cNvPr id="15" name="Picture 1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347164" y="5078170"/>
          <a:ext cx="1420229" cy="14202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evor.Hobbs@sa.gov.a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92"/>
  <sheetViews>
    <sheetView tabSelected="1" zoomScale="110" zoomScaleNormal="110" workbookViewId="0">
      <selection activeCell="E11" sqref="E11"/>
    </sheetView>
  </sheetViews>
  <sheetFormatPr defaultRowHeight="15" x14ac:dyDescent="0.25"/>
  <cols>
    <col min="1" max="1" width="6.7109375" customWidth="1"/>
    <col min="2" max="2" width="38.5703125" customWidth="1"/>
    <col min="3" max="3" width="12.5703125" style="14" customWidth="1"/>
    <col min="4" max="4" width="15.42578125" style="14" customWidth="1"/>
    <col min="5" max="5" width="19.5703125" customWidth="1"/>
    <col min="6" max="10" width="14" customWidth="1"/>
    <col min="11" max="11" width="6.7109375" customWidth="1"/>
    <col min="12" max="12" width="114.7109375" style="395" customWidth="1"/>
    <col min="13" max="16" width="76.7109375" style="322" customWidth="1"/>
    <col min="17" max="17" width="9.28515625" bestFit="1" customWidth="1"/>
    <col min="18" max="39" width="8.28515625" customWidth="1"/>
    <col min="40" max="61" width="8.28515625" style="145" customWidth="1"/>
    <col min="62" max="67" width="9.140625" style="105"/>
  </cols>
  <sheetData>
    <row r="1" spans="1:67" ht="30" customHeight="1" thickBot="1" x14ac:dyDescent="0.35">
      <c r="A1" s="239" t="s">
        <v>3328</v>
      </c>
      <c r="B1" s="97"/>
      <c r="C1" s="98"/>
      <c r="D1" s="98"/>
      <c r="E1" s="97"/>
      <c r="F1" s="97"/>
      <c r="G1" s="97"/>
      <c r="H1" s="97"/>
      <c r="I1" s="97"/>
      <c r="J1" s="97"/>
      <c r="K1" s="97"/>
      <c r="L1" s="394"/>
      <c r="M1" s="355"/>
      <c r="N1" s="355"/>
      <c r="O1" s="355"/>
      <c r="P1" s="355"/>
      <c r="R1" s="140" t="s">
        <v>3264</v>
      </c>
      <c r="AN1" s="147" t="s">
        <v>3270</v>
      </c>
      <c r="AO1" s="144"/>
      <c r="BO1" s="105" t="s">
        <v>3330</v>
      </c>
    </row>
    <row r="2" spans="1:67" ht="34.35" customHeight="1" x14ac:dyDescent="0.4">
      <c r="A2" s="97"/>
      <c r="B2" s="422" t="s">
        <v>179</v>
      </c>
      <c r="C2" s="423"/>
      <c r="D2" s="423"/>
      <c r="E2" s="423"/>
      <c r="F2" s="423"/>
      <c r="G2" s="423"/>
      <c r="H2" s="423"/>
      <c r="I2" s="423"/>
      <c r="J2" s="424"/>
      <c r="K2" s="97"/>
      <c r="Q2" s="105"/>
      <c r="R2" s="105"/>
      <c r="S2" s="153" t="s">
        <v>3243</v>
      </c>
      <c r="T2" s="153"/>
      <c r="U2" s="154"/>
      <c r="V2" s="154"/>
      <c r="W2" s="117" t="s">
        <v>3237</v>
      </c>
      <c r="X2" s="117"/>
      <c r="Y2" s="157"/>
      <c r="Z2" s="157"/>
      <c r="AA2" s="155" t="s">
        <v>3238</v>
      </c>
      <c r="AB2" s="155"/>
      <c r="AC2" s="156"/>
      <c r="AD2" s="156"/>
      <c r="AE2" s="158" t="s">
        <v>3239</v>
      </c>
      <c r="AF2" s="158"/>
      <c r="AG2" s="112"/>
      <c r="AH2" s="112"/>
      <c r="AI2" s="107" t="s">
        <v>3244</v>
      </c>
      <c r="AJ2" s="107"/>
      <c r="AK2" s="107"/>
      <c r="AL2" s="107"/>
      <c r="AN2" s="159" t="s">
        <v>3134</v>
      </c>
      <c r="AO2" s="160"/>
      <c r="AP2" s="160"/>
      <c r="AQ2" s="161" t="s">
        <v>3268</v>
      </c>
      <c r="AR2" s="161"/>
      <c r="AS2" s="161"/>
      <c r="AT2" s="163" t="s">
        <v>3272</v>
      </c>
      <c r="AU2" s="163"/>
      <c r="AV2" s="163"/>
      <c r="AW2" s="163"/>
      <c r="AX2" s="162" t="s">
        <v>3271</v>
      </c>
      <c r="AY2" s="162"/>
      <c r="AZ2" s="162"/>
      <c r="BA2" s="162"/>
      <c r="BB2" s="164" t="s">
        <v>3273</v>
      </c>
      <c r="BC2" s="164"/>
      <c r="BD2" s="164"/>
      <c r="BE2" s="164"/>
      <c r="BF2" s="152" t="s">
        <v>3274</v>
      </c>
      <c r="BG2" s="152"/>
      <c r="BH2" s="152"/>
      <c r="BI2" s="152"/>
      <c r="BK2" s="105" t="s">
        <v>3308</v>
      </c>
    </row>
    <row r="3" spans="1:67" ht="15" customHeight="1" x14ac:dyDescent="0.25">
      <c r="A3" s="97"/>
      <c r="B3" s="100"/>
      <c r="C3" s="101"/>
      <c r="D3" s="101"/>
      <c r="E3" s="102"/>
      <c r="F3" s="102"/>
      <c r="G3" s="102"/>
      <c r="H3" s="102"/>
      <c r="I3" s="102"/>
      <c r="J3" s="222" t="s">
        <v>3309</v>
      </c>
      <c r="K3" s="97"/>
      <c r="L3" s="396"/>
      <c r="M3" s="324"/>
      <c r="N3" s="324"/>
      <c r="O3" s="324"/>
      <c r="P3" s="324"/>
      <c r="Q3" s="106"/>
      <c r="R3" s="105"/>
      <c r="S3" s="105" t="s">
        <v>3236</v>
      </c>
      <c r="T3" s="105" t="s">
        <v>3236</v>
      </c>
      <c r="U3" s="105"/>
      <c r="V3" s="105"/>
      <c r="W3" s="408" t="s">
        <v>3385</v>
      </c>
      <c r="X3" s="108" t="s">
        <v>3384</v>
      </c>
      <c r="Y3" s="409"/>
      <c r="Z3" s="409"/>
      <c r="AA3" s="408" t="s">
        <v>3386</v>
      </c>
      <c r="AB3" s="108" t="s">
        <v>3387</v>
      </c>
      <c r="AC3" s="409"/>
      <c r="AD3" s="409"/>
      <c r="AE3" s="408" t="s">
        <v>3389</v>
      </c>
      <c r="AF3" s="108" t="s">
        <v>3388</v>
      </c>
      <c r="AG3" s="106"/>
      <c r="AH3" s="106"/>
      <c r="AI3" s="106"/>
      <c r="AJ3" s="106"/>
      <c r="AK3" s="106"/>
      <c r="AL3" s="106"/>
      <c r="AM3" s="103"/>
      <c r="AN3" s="114" t="s">
        <v>3279</v>
      </c>
      <c r="AO3" s="114"/>
      <c r="AP3" s="114"/>
      <c r="AQ3" s="114" t="s">
        <v>3269</v>
      </c>
      <c r="AR3" s="114"/>
      <c r="AS3" s="114"/>
      <c r="AT3" s="114" t="s">
        <v>3275</v>
      </c>
      <c r="AX3" s="145" t="s">
        <v>3276</v>
      </c>
      <c r="BB3" s="145" t="s">
        <v>3277</v>
      </c>
      <c r="BF3" s="145" t="s">
        <v>3278</v>
      </c>
    </row>
    <row r="4" spans="1:67" ht="15" customHeight="1" x14ac:dyDescent="0.25">
      <c r="A4" s="97"/>
      <c r="B4" s="425" t="s">
        <v>3366</v>
      </c>
      <c r="C4" s="426"/>
      <c r="D4" s="426"/>
      <c r="E4" s="426"/>
      <c r="F4" s="426"/>
      <c r="G4" s="426"/>
      <c r="H4" s="426"/>
      <c r="I4" s="426"/>
      <c r="J4" s="427"/>
      <c r="K4" s="97"/>
      <c r="L4" s="396"/>
      <c r="M4" s="324"/>
      <c r="N4" s="324"/>
      <c r="O4" s="324"/>
      <c r="P4" s="324"/>
      <c r="Q4" s="106"/>
      <c r="R4" s="105" t="s">
        <v>3234</v>
      </c>
      <c r="S4" s="109">
        <f>$F$13</f>
        <v>413.5856</v>
      </c>
      <c r="T4" s="109">
        <f>$F$14</f>
        <v>1347.3743999999999</v>
      </c>
      <c r="U4" s="106">
        <f>INT(EXP(((-1.99144222192001 * LN($F$14+ 1)) + (-0.72353136731727 * ($F$21/100)) + (-0.27012583289159 * LN($F$22 + 1)) + (0.64482702835422 * LN($F$13 + 1)) + 18.2928373835317) * ((0.000745715092  *$F$20) + 0.953499460025))) - 1</f>
        <v>555</v>
      </c>
      <c r="V4" s="106"/>
      <c r="W4" s="109">
        <f>$F$13</f>
        <v>413.5856</v>
      </c>
      <c r="X4" s="109">
        <f>$F$14</f>
        <v>1347.3743999999999</v>
      </c>
      <c r="Y4" s="106">
        <f>INT(EXP(((-1.99144222192001 * LN($F$14+ 1)) + (-0.72353136731727 * ($F$21/100)) + (-0.27012583289159 * LN($F$22 + 1)) + (0.64482702835422 * LN($F$13 + 1)) + 18.2928373835317) * ((0.000745715092  *$F$20) + 0.953499460025))) - 1</f>
        <v>555</v>
      </c>
      <c r="Z4" s="106"/>
      <c r="AA4" s="109">
        <f>$F$13</f>
        <v>413.5856</v>
      </c>
      <c r="AB4" s="109">
        <f>$F$14</f>
        <v>1347.3743999999999</v>
      </c>
      <c r="AC4" s="106">
        <f>INT(EXP(((-1.99144222192001 * LN($F$14+ 1)) + (-0.72353136731727 * ($F$21/100)) + (-0.27012583289159 * LN($F$22 + 1)) + (0.64482702835422 * LN($F$13 + 1)) + 18.2928373835317) * ((0.000745715092  *$F$20) + 0.953499460025))) - 1</f>
        <v>555</v>
      </c>
      <c r="AD4" s="106"/>
      <c r="AE4" s="109">
        <f>$F$13</f>
        <v>413.5856</v>
      </c>
      <c r="AF4" s="109">
        <f>$F$14</f>
        <v>1347.3743999999999</v>
      </c>
      <c r="AG4" s="106">
        <f>INT(EXP(((-1.99144222192001 * LN($F$14+ 1)) + (-0.72353136731727 * ($F$21/100)) + (-0.27012583289159 * LN($F$22 + 1)) + (0.64482702835422 * LN($F$13 + 1)) + 18.2928373835317) * ((0.000745715092  *$F$20) + 0.953499460025))) - 1</f>
        <v>555</v>
      </c>
      <c r="AH4" s="106"/>
      <c r="AI4" s="106"/>
      <c r="AJ4" s="106"/>
      <c r="AK4" s="106"/>
      <c r="AL4" s="106"/>
      <c r="AM4" s="103"/>
      <c r="AN4" s="114"/>
      <c r="AO4" s="114"/>
      <c r="AP4" s="114"/>
      <c r="AQ4" s="114"/>
      <c r="AR4" s="114"/>
      <c r="AS4" s="114"/>
      <c r="AT4" s="114"/>
    </row>
    <row r="5" spans="1:67" ht="15" customHeight="1" x14ac:dyDescent="0.25">
      <c r="A5" s="97"/>
      <c r="B5" s="425"/>
      <c r="C5" s="428"/>
      <c r="D5" s="428"/>
      <c r="E5" s="428"/>
      <c r="F5" s="428"/>
      <c r="G5" s="428"/>
      <c r="H5" s="428"/>
      <c r="I5" s="428"/>
      <c r="J5" s="427"/>
      <c r="K5" s="97"/>
      <c r="L5" s="396"/>
      <c r="M5" s="324"/>
      <c r="N5" s="324"/>
      <c r="O5" s="324"/>
      <c r="P5" s="324"/>
      <c r="Q5" s="106"/>
      <c r="R5" s="105" t="s">
        <v>8</v>
      </c>
      <c r="S5" s="105"/>
      <c r="T5" s="105"/>
      <c r="U5" s="105">
        <f>$F$23</f>
        <v>555</v>
      </c>
      <c r="V5" s="106"/>
      <c r="W5" s="105"/>
      <c r="X5" s="105"/>
      <c r="Y5" s="105">
        <f>$F$23</f>
        <v>555</v>
      </c>
      <c r="Z5" s="106"/>
      <c r="AA5" s="105"/>
      <c r="AB5" s="105"/>
      <c r="AC5" s="105">
        <f>$F$23</f>
        <v>555</v>
      </c>
      <c r="AD5" s="106"/>
      <c r="AE5" s="105"/>
      <c r="AF5" s="105"/>
      <c r="AG5" s="105">
        <f>$F$23</f>
        <v>555</v>
      </c>
      <c r="AH5" s="106"/>
      <c r="AI5" s="106"/>
      <c r="AJ5" s="106"/>
      <c r="AK5" s="106"/>
      <c r="AL5" s="106"/>
      <c r="AM5" s="103"/>
      <c r="AQ5" s="114"/>
      <c r="AR5" s="114"/>
      <c r="AS5" s="114"/>
      <c r="AT5" s="114"/>
    </row>
    <row r="6" spans="1:67" s="13" customFormat="1" ht="15" customHeight="1" x14ac:dyDescent="0.25">
      <c r="A6" s="97"/>
      <c r="B6" s="425"/>
      <c r="C6" s="428"/>
      <c r="D6" s="428"/>
      <c r="E6" s="428"/>
      <c r="F6" s="428"/>
      <c r="G6" s="428"/>
      <c r="H6" s="428"/>
      <c r="I6" s="428"/>
      <c r="J6" s="427"/>
      <c r="K6" s="97"/>
      <c r="L6" s="397"/>
      <c r="M6" s="398"/>
      <c r="N6" s="398"/>
      <c r="O6" s="398"/>
      <c r="P6" s="398"/>
      <c r="Q6" s="110"/>
      <c r="R6" s="111" t="s">
        <v>3235</v>
      </c>
      <c r="S6" s="111">
        <v>1</v>
      </c>
      <c r="T6" s="111">
        <v>1</v>
      </c>
      <c r="U6" s="111">
        <f>U5/U4</f>
        <v>1</v>
      </c>
      <c r="V6" s="110"/>
      <c r="W6" s="111">
        <v>0.05</v>
      </c>
      <c r="X6" s="111">
        <v>0.03</v>
      </c>
      <c r="Y6" s="111">
        <f>Y5/Y4</f>
        <v>1</v>
      </c>
      <c r="Z6" s="110"/>
      <c r="AA6" s="111">
        <v>0.15</v>
      </c>
      <c r="AB6" s="111">
        <f>0.06</f>
        <v>0.06</v>
      </c>
      <c r="AC6" s="111">
        <f>AC5/AC4</f>
        <v>1</v>
      </c>
      <c r="AD6" s="110"/>
      <c r="AE6" s="111">
        <v>0.25</v>
      </c>
      <c r="AF6" s="111">
        <v>0.08</v>
      </c>
      <c r="AG6" s="111">
        <f>AG5/AG4</f>
        <v>1</v>
      </c>
      <c r="AH6" s="110"/>
      <c r="AI6" s="110"/>
      <c r="AJ6" s="110"/>
      <c r="AK6" s="110"/>
      <c r="AL6" s="110"/>
      <c r="AM6" s="104"/>
      <c r="AN6" s="144"/>
      <c r="AO6" s="144"/>
      <c r="AP6" s="144"/>
      <c r="AQ6" s="114"/>
      <c r="AR6" s="114"/>
      <c r="AS6" s="114"/>
      <c r="AT6" s="114"/>
      <c r="AU6" s="145"/>
      <c r="AV6" s="145"/>
      <c r="AW6" s="145"/>
      <c r="AX6" s="145"/>
      <c r="AY6" s="145"/>
      <c r="AZ6" s="145"/>
      <c r="BA6" s="145"/>
      <c r="BB6" s="145"/>
      <c r="BC6" s="145"/>
      <c r="BD6" s="145"/>
      <c r="BE6" s="145"/>
      <c r="BF6" s="145"/>
      <c r="BG6" s="145"/>
      <c r="BH6" s="145"/>
      <c r="BI6" s="145"/>
      <c r="BJ6" s="111"/>
      <c r="BK6" s="111"/>
      <c r="BL6" s="111"/>
      <c r="BM6" s="111"/>
      <c r="BN6" s="111"/>
      <c r="BO6" s="111"/>
    </row>
    <row r="7" spans="1:67" s="13" customFormat="1" ht="15" customHeight="1" thickBot="1" x14ac:dyDescent="0.3">
      <c r="A7" s="97"/>
      <c r="B7" s="429"/>
      <c r="C7" s="430"/>
      <c r="D7" s="430"/>
      <c r="E7" s="430"/>
      <c r="F7" s="430"/>
      <c r="G7" s="430"/>
      <c r="H7" s="430"/>
      <c r="I7" s="430"/>
      <c r="J7" s="431"/>
      <c r="K7" s="97"/>
      <c r="L7" s="397"/>
      <c r="M7" s="398"/>
      <c r="N7" s="398"/>
      <c r="O7" s="398"/>
      <c r="P7" s="398"/>
      <c r="Q7" s="110"/>
      <c r="R7" s="288" t="s">
        <v>3233</v>
      </c>
      <c r="S7" s="289" t="s">
        <v>3372</v>
      </c>
      <c r="T7" s="289" t="s">
        <v>3373</v>
      </c>
      <c r="U7" s="290" t="s">
        <v>3374</v>
      </c>
      <c r="V7" s="290" t="s">
        <v>3375</v>
      </c>
      <c r="W7" s="291" t="s">
        <v>3376</v>
      </c>
      <c r="X7" s="291" t="s">
        <v>3377</v>
      </c>
      <c r="Y7" s="292" t="s">
        <v>3378</v>
      </c>
      <c r="Z7" s="292" t="s">
        <v>3379</v>
      </c>
      <c r="AA7" s="293" t="s">
        <v>3380</v>
      </c>
      <c r="AB7" s="293" t="s">
        <v>3381</v>
      </c>
      <c r="AC7" s="294" t="s">
        <v>3382</v>
      </c>
      <c r="AD7" s="294" t="s">
        <v>3383</v>
      </c>
      <c r="AE7" s="288" t="s">
        <v>3368</v>
      </c>
      <c r="AF7" s="288" t="s">
        <v>3369</v>
      </c>
      <c r="AG7" s="295" t="s">
        <v>3370</v>
      </c>
      <c r="AH7" s="295" t="s">
        <v>3371</v>
      </c>
      <c r="AI7" s="113" t="s">
        <v>3245</v>
      </c>
      <c r="AJ7" s="113" t="s">
        <v>3246</v>
      </c>
      <c r="AK7" s="113" t="s">
        <v>3247</v>
      </c>
      <c r="AL7" s="113" t="s">
        <v>3248</v>
      </c>
      <c r="AM7" s="104"/>
      <c r="AN7" s="114" t="s">
        <v>3265</v>
      </c>
      <c r="AO7" s="114" t="s">
        <v>3266</v>
      </c>
      <c r="AP7" s="114" t="s">
        <v>3267</v>
      </c>
      <c r="AQ7" s="114" t="s">
        <v>3265</v>
      </c>
      <c r="AR7" s="114" t="s">
        <v>3266</v>
      </c>
      <c r="AS7" s="114" t="s">
        <v>3267</v>
      </c>
      <c r="AT7" s="114" t="s">
        <v>3245</v>
      </c>
      <c r="AU7" s="114" t="s">
        <v>3246</v>
      </c>
      <c r="AV7" s="114" t="s">
        <v>3247</v>
      </c>
      <c r="AW7" s="114" t="s">
        <v>3248</v>
      </c>
      <c r="AX7" s="114" t="s">
        <v>3245</v>
      </c>
      <c r="AY7" s="114" t="s">
        <v>3246</v>
      </c>
      <c r="AZ7" s="114" t="s">
        <v>3247</v>
      </c>
      <c r="BA7" s="114" t="s">
        <v>3248</v>
      </c>
      <c r="BB7" s="114" t="s">
        <v>3245</v>
      </c>
      <c r="BC7" s="114" t="s">
        <v>3246</v>
      </c>
      <c r="BD7" s="114" t="s">
        <v>3247</v>
      </c>
      <c r="BE7" s="114" t="s">
        <v>3248</v>
      </c>
      <c r="BF7" s="114" t="s">
        <v>3245</v>
      </c>
      <c r="BG7" s="114" t="s">
        <v>3246</v>
      </c>
      <c r="BH7" s="114" t="s">
        <v>3247</v>
      </c>
      <c r="BI7" s="114" t="s">
        <v>3248</v>
      </c>
      <c r="BJ7" s="111"/>
      <c r="BK7" s="114" t="s">
        <v>3245</v>
      </c>
      <c r="BL7" s="114" t="s">
        <v>3246</v>
      </c>
      <c r="BM7" s="114" t="s">
        <v>3247</v>
      </c>
      <c r="BN7" s="114" t="s">
        <v>3248</v>
      </c>
      <c r="BO7" s="111"/>
    </row>
    <row r="8" spans="1:67" s="13" customFormat="1" thickBot="1" x14ac:dyDescent="0.3">
      <c r="A8" s="97"/>
      <c r="B8" s="433" t="s">
        <v>3302</v>
      </c>
      <c r="C8" s="434"/>
      <c r="D8" s="434"/>
      <c r="E8" s="435"/>
      <c r="F8" s="436" t="s">
        <v>3303</v>
      </c>
      <c r="G8" s="437"/>
      <c r="H8" s="437"/>
      <c r="I8" s="437"/>
      <c r="J8" s="438"/>
      <c r="K8" s="97"/>
      <c r="L8" s="397"/>
      <c r="M8" s="398"/>
      <c r="N8" s="398"/>
      <c r="O8" s="398"/>
      <c r="P8" s="398"/>
      <c r="Q8" s="114" t="s">
        <v>3249</v>
      </c>
      <c r="R8" s="105">
        <v>0</v>
      </c>
      <c r="S8" s="109">
        <f>S4</f>
        <v>413.5856</v>
      </c>
      <c r="T8" s="109">
        <f>T4</f>
        <v>1347.3743999999999</v>
      </c>
      <c r="U8" s="110">
        <f t="shared" ref="U8:U39" si="0">INT((EXP(((-1.99144222192001 * LN(T8+ 1)) + (-0.72353136731727 * ($F$21/100)) + (-0.27012583289159 * LN($R8 + 1)) + (0.64482702835422 * LN(S8 + 1)) + 18.2928373835317) * ((0.000745715092  *$F$20) + 0.953499460025)))*U$6) - 1</f>
        <v>1343</v>
      </c>
      <c r="V8" s="115">
        <v>0</v>
      </c>
      <c r="W8" s="109">
        <f>W4</f>
        <v>413.5856</v>
      </c>
      <c r="X8" s="109">
        <f>X4</f>
        <v>1347.3743999999999</v>
      </c>
      <c r="Y8" s="110">
        <f t="shared" ref="Y8:Y39" si="1">INT((EXP(((-1.99144222192001 * LN(X8+ 1)) + (-0.72353136731727 * ($F$21/100)) + (-0.27012583289159 * LN($R8 + 1)) + (0.64482702835422 * LN(W8 + 1)) + 18.2928373835317) * ((0.000745715092  *$F$20) + 0.953499460025)))*Y$6) - 1</f>
        <v>1343</v>
      </c>
      <c r="Z8" s="115">
        <v>0</v>
      </c>
      <c r="AA8" s="109">
        <f>AA4</f>
        <v>413.5856</v>
      </c>
      <c r="AB8" s="109">
        <f>AB4</f>
        <v>1347.3743999999999</v>
      </c>
      <c r="AC8" s="110">
        <f t="shared" ref="AC8:AC39" si="2">INT((EXP(((-1.99144222192001 * LN(AB8+ 1)) + (-0.72353136731727 * ($F$21/100)) + (-0.27012583289159 * LN($R8 + 1)) + (0.64482702835422 * LN(AA8 + 1)) + 18.2928373835317) * ((0.000745715092  *$F$20) + 0.953499460025)))*AC$6) - 1</f>
        <v>1343</v>
      </c>
      <c r="AD8" s="115">
        <v>0</v>
      </c>
      <c r="AE8" s="109">
        <f>AE4</f>
        <v>413.5856</v>
      </c>
      <c r="AF8" s="109">
        <f>AF4</f>
        <v>1347.3743999999999</v>
      </c>
      <c r="AG8" s="110">
        <f t="shared" ref="AG8:AG39" si="3">INT((EXP(((-1.99144222192001 * LN(AF8+ 1)) + (-0.72353136731727 * ($F$21/100)) + (-0.27012583289159 * LN($R8 + 1)) + (0.64482702835422 * LN(AE8 + 1)) + 18.2928373835317) * ((0.000745715092  *$F$20) + 0.953499460025)))*AG$6) - 1</f>
        <v>1343</v>
      </c>
      <c r="AH8" s="115">
        <v>0</v>
      </c>
      <c r="AI8" s="110">
        <f>$R8*V8</f>
        <v>0</v>
      </c>
      <c r="AJ8" s="110">
        <f>$R8*Z8</f>
        <v>0</v>
      </c>
      <c r="AK8" s="110">
        <f>$R8*AD8</f>
        <v>0</v>
      </c>
      <c r="AL8" s="110">
        <f>$R8*AH8</f>
        <v>0</v>
      </c>
      <c r="AM8" s="104"/>
      <c r="AN8" s="144">
        <f>$E$31</f>
        <v>1</v>
      </c>
      <c r="AO8" s="262"/>
      <c r="AP8" s="114">
        <f>IF(ISBLANK(AO8),AN8,AO8)</f>
        <v>1</v>
      </c>
      <c r="AQ8" s="149">
        <f>$E$32</f>
        <v>23</v>
      </c>
      <c r="AR8" s="262"/>
      <c r="AS8" s="150">
        <f>IF(ISBLANK(AR8),AQ8,AR8)</f>
        <v>23</v>
      </c>
      <c r="AT8" s="114">
        <f t="shared" ref="AT8:AT39" si="4">$AP8*U8</f>
        <v>1343</v>
      </c>
      <c r="AU8" s="114">
        <f t="shared" ref="AU8:AU39" si="5">$AP8*Y8</f>
        <v>1343</v>
      </c>
      <c r="AV8" s="114">
        <f t="shared" ref="AV8:AV39" si="6">$AP8*AC8</f>
        <v>1343</v>
      </c>
      <c r="AW8" s="114">
        <f t="shared" ref="AW8:AW39" si="7">$AP8*AG8</f>
        <v>1343</v>
      </c>
      <c r="AX8" s="151">
        <f t="shared" ref="AX8:AX39" si="8">$AP8*$AS8*AI8</f>
        <v>0</v>
      </c>
      <c r="AY8" s="151">
        <f t="shared" ref="AY8:AY39" si="9">$AP8*$AS8*AJ8</f>
        <v>0</v>
      </c>
      <c r="AZ8" s="151">
        <f t="shared" ref="AZ8:AZ39" si="10">$AP8*$AS8*AK8</f>
        <v>0</v>
      </c>
      <c r="BA8" s="151">
        <f t="shared" ref="BA8:BA39" si="11">$AP8*$AS8*AL8</f>
        <v>0</v>
      </c>
      <c r="BB8" s="149">
        <f t="shared" ref="BB8:BB39" si="12">$AP8*$AS8*V8</f>
        <v>0</v>
      </c>
      <c r="BC8" s="149">
        <f t="shared" ref="BC8:BC39" si="13">$AP8*$AS8*Z8</f>
        <v>0</v>
      </c>
      <c r="BD8" s="149">
        <f t="shared" ref="BD8:BD39" si="14">$AP8*$AS8*AD8</f>
        <v>0</v>
      </c>
      <c r="BE8" s="149">
        <f t="shared" ref="BE8:BE39" si="15">$AP8*$AS8*AH8</f>
        <v>0</v>
      </c>
      <c r="BF8" s="151">
        <f>AX8/AT8</f>
        <v>0</v>
      </c>
      <c r="BG8" s="151">
        <f t="shared" ref="BG8:BI8" si="16">AY8/AU8</f>
        <v>0</v>
      </c>
      <c r="BH8" s="151">
        <f t="shared" si="16"/>
        <v>0</v>
      </c>
      <c r="BI8" s="151">
        <f t="shared" si="16"/>
        <v>0</v>
      </c>
      <c r="BJ8" s="111"/>
      <c r="BK8" s="111"/>
      <c r="BL8" s="111"/>
      <c r="BM8" s="111"/>
      <c r="BN8" s="111"/>
      <c r="BO8" s="111"/>
    </row>
    <row r="9" spans="1:67" ht="14.45" customHeight="1" x14ac:dyDescent="0.25">
      <c r="A9" s="99"/>
      <c r="B9" s="204"/>
      <c r="C9" s="205" t="s">
        <v>3292</v>
      </c>
      <c r="D9" s="205" t="s">
        <v>3296</v>
      </c>
      <c r="E9" s="174" t="s">
        <v>3294</v>
      </c>
      <c r="F9" s="211" t="s">
        <v>239</v>
      </c>
      <c r="G9" s="185"/>
      <c r="H9" s="3"/>
      <c r="I9" s="240" t="str">
        <f>IF(LEFT(F10,3)="NRM","Rainfall Zone: "&amp;VLOOKUP(F10,Stats_Lookup!A12:B49,2,FALSE)&amp;"  ","")</f>
        <v/>
      </c>
      <c r="J9" s="212" t="s">
        <v>3298</v>
      </c>
      <c r="K9" s="99"/>
      <c r="L9" s="396"/>
      <c r="M9" s="324"/>
      <c r="N9" s="324"/>
      <c r="O9" s="399"/>
      <c r="P9" s="400"/>
      <c r="Q9" s="116">
        <v>0.20123306381219419</v>
      </c>
      <c r="R9" s="106">
        <v>1</v>
      </c>
      <c r="S9" s="109">
        <f>S8</f>
        <v>413.5856</v>
      </c>
      <c r="T9" s="109">
        <f>T8</f>
        <v>1347.3743999999999</v>
      </c>
      <c r="U9" s="110">
        <f t="shared" si="0"/>
        <v>1113</v>
      </c>
      <c r="V9" s="115">
        <f t="shared" ref="V9:V12" si="17">V$18*$Q9</f>
        <v>1.2107510138252628</v>
      </c>
      <c r="W9" s="296">
        <f t="shared" ref="W9:W72" si="18">W$8-(W$8*W$6*$R9/160)</f>
        <v>413.45635449999997</v>
      </c>
      <c r="X9" s="296">
        <f>X$8+(X$8*X$6*$R9/160)</f>
        <v>1347.6270327</v>
      </c>
      <c r="Y9" s="110">
        <f t="shared" si="1"/>
        <v>1113</v>
      </c>
      <c r="Z9" s="115">
        <f t="shared" ref="Z9:Z12" si="19">Z$18*$Q9</f>
        <v>1.1951211920551748</v>
      </c>
      <c r="AA9" s="296">
        <f t="shared" ref="AA9:AA72" si="20">AA$8-(AA$8*AA$6*$R9/160)</f>
        <v>413.19786349999998</v>
      </c>
      <c r="AB9" s="296">
        <f>AB$8+(AB$8*AB$6*$R9/160)</f>
        <v>1347.8796654</v>
      </c>
      <c r="AC9" s="110">
        <f t="shared" si="2"/>
        <v>1112</v>
      </c>
      <c r="AD9" s="115">
        <f t="shared" ref="AD9:AD12" si="21">AD$18*$Q9</f>
        <v>1.1702500169522512</v>
      </c>
      <c r="AE9" s="109">
        <f>AE$8-(AE$8*AE$6*$R9/160)</f>
        <v>412.93937249999999</v>
      </c>
      <c r="AF9" s="296">
        <f>AF$8+(AF$8*AF$6*$R9/160)</f>
        <v>1348.0480871999998</v>
      </c>
      <c r="AG9" s="110">
        <f t="shared" si="3"/>
        <v>1111</v>
      </c>
      <c r="AH9" s="115">
        <f t="shared" ref="AH9:AH12" si="22">AH$18*$Q9</f>
        <v>1.1471702642088855</v>
      </c>
      <c r="AI9" s="110">
        <f>$R9*V9</f>
        <v>1.2107510138252628</v>
      </c>
      <c r="AJ9" s="110">
        <f>$R9*Z9</f>
        <v>1.1951211920551748</v>
      </c>
      <c r="AK9" s="110">
        <f>$R9*AD9</f>
        <v>1.1702500169522512</v>
      </c>
      <c r="AL9" s="110">
        <f>$R9*AH9</f>
        <v>1.1471702642088855</v>
      </c>
      <c r="AM9" s="218">
        <f t="shared" ref="AM9:AM17" si="23">V9/((IF((EXP((1.83706618810336 * LN((IF(S9 &gt; 300, S9, 300 - ( 50 * ( 300 - S9 ) / 200 ) )) + 1)) + (-0.09543393654025 * LN($R9 + 1)) + (0.00378390923577 * ($F$15 )) + (0.27721597082682 * LN(U9 + 1)) + (-0.06623347674796 * LN(((1-($F$21/100)) * U9) + 1)) + (-0.00987216709889 * ($F$20)) + (0.22365125007698 * LN($F$17+ 1)) + (-1.61054183159204 * LN((IF(T9 &lt; 1450, T9, 1450 + ( 75 * (T9- 1450 ) / 655 ) )) + 1)) + 0) - 1)&gt;0.3,(EXP((1.83706618810336 * LN((IF(S9 &gt; 300, S9, 300 - ( 50 * ( 300 - S9 ) / 200 ) )) + 1)) + (-0.09543393654025 * LN($R9 + 1)) + (0.00378390923577 * ($F$15 )) + (0.27721597082682 * LN(U9 + 1)) + (-0.06623347674796 * LN(((1-($F$21/100)) * U9) + 1)) + (-0.00987216709889 * ($F$20)) + (0.22365125007698 * LN($F$17+ 1)) + (-1.61054183159204 * LN((IF(T9 &lt; 1450, T9, 1450 + ( 75 * (T9- 1450 ) / 655 ) )) + 1)) + 0) - 1),              0.3*((0.55 * ( ( 1.1682 -  (0.3-(EXP((1.83706618810336 * LN((IF(S9 &gt; 300, S9, 300 - ( 50 * ( 300 - S9 ) / 200 ) )) + 1)) + (-0.09543393654025 * LN($R9 + 1)) + (0.00378390923577 * ($F$15 )) + (0.27721597082682 * LN(U9 + 1)) + (-0.06623347674796 * LN(((1-($F$21/100)) * U9) + 1)) + (-0.00987216709889 * ($F$20)) + (0.22365125007698 * LN($F$17+ 1)) + (-1.61054183159204 * LN((IF(T9 &lt; 1450, T9, 1450 + ( 75 * (T9- 1450 ) / 655 ) )) + 1)) + 0) - 1)))^3.9  )))                    ))*0.496*3.67)</f>
        <v>0.14504396795083771</v>
      </c>
      <c r="AN9" s="114">
        <f>AN8</f>
        <v>1</v>
      </c>
      <c r="AO9" s="262"/>
      <c r="AP9" s="114">
        <f t="shared" ref="AP9:AP72" si="24">IF(ISBLANK(AO9),AN9,AO9)</f>
        <v>1</v>
      </c>
      <c r="AQ9" s="150">
        <f>AQ8</f>
        <v>23</v>
      </c>
      <c r="AR9" s="262"/>
      <c r="AS9" s="150">
        <f t="shared" ref="AS9:AS72" si="25">IF(ISBLANK(AR9),AQ9,AR9)</f>
        <v>23</v>
      </c>
      <c r="AT9" s="114">
        <f t="shared" si="4"/>
        <v>1113</v>
      </c>
      <c r="AU9" s="114">
        <f t="shared" si="5"/>
        <v>1113</v>
      </c>
      <c r="AV9" s="114">
        <f t="shared" si="6"/>
        <v>1112</v>
      </c>
      <c r="AW9" s="114">
        <f t="shared" si="7"/>
        <v>1111</v>
      </c>
      <c r="AX9" s="151">
        <f t="shared" si="8"/>
        <v>27.847273317981045</v>
      </c>
      <c r="AY9" s="151">
        <f t="shared" si="9"/>
        <v>27.487787417269018</v>
      </c>
      <c r="AZ9" s="151">
        <f t="shared" si="10"/>
        <v>26.915750389901778</v>
      </c>
      <c r="BA9" s="151">
        <f t="shared" si="11"/>
        <v>26.384916076804366</v>
      </c>
      <c r="BB9" s="149">
        <f t="shared" si="12"/>
        <v>27.847273317981045</v>
      </c>
      <c r="BC9" s="149">
        <f t="shared" si="13"/>
        <v>27.487787417269018</v>
      </c>
      <c r="BD9" s="149">
        <f t="shared" si="14"/>
        <v>26.915750389901778</v>
      </c>
      <c r="BE9" s="149">
        <f t="shared" si="15"/>
        <v>26.384916076804366</v>
      </c>
      <c r="BF9" s="151">
        <f t="shared" ref="BF9:BF72" si="26">AX9/AT9</f>
        <v>2.502001196584101E-2</v>
      </c>
      <c r="BG9" s="151">
        <f t="shared" ref="BG9:BG72" si="27">AY9/AU9</f>
        <v>2.4697023735192291E-2</v>
      </c>
      <c r="BH9" s="151">
        <f t="shared" ref="BH9:BH72" si="28">AZ9/AV9</f>
        <v>2.4204811501710232E-2</v>
      </c>
      <c r="BI9" s="151">
        <f t="shared" ref="BI9:BI72" si="29">BA9/AW9</f>
        <v>2.3748799349058835E-2</v>
      </c>
      <c r="BK9" s="105">
        <f>AI9-AI8</f>
        <v>1.2107510138252628</v>
      </c>
      <c r="BL9" s="105">
        <f t="shared" ref="BL9:BN9" si="30">AJ9-AJ8</f>
        <v>1.1951211920551748</v>
      </c>
      <c r="BM9" s="105">
        <f t="shared" si="30"/>
        <v>1.1702500169522512</v>
      </c>
      <c r="BN9" s="105">
        <f t="shared" si="30"/>
        <v>1.1471702642088855</v>
      </c>
    </row>
    <row r="10" spans="1:67" ht="15" customHeight="1" x14ac:dyDescent="0.25">
      <c r="A10" s="99"/>
      <c r="B10" s="237" t="s">
        <v>3312</v>
      </c>
      <c r="C10" s="206"/>
      <c r="D10" s="242"/>
      <c r="E10" s="169" t="s">
        <v>3304</v>
      </c>
      <c r="F10" s="213" t="str">
        <f>IF((E12&amp;E13)="",IF(ISBLANK(D10),"SA","HD: "&amp;D12),IF(LEFT(E11,3)="NRM","NRM: " &amp;(E12&amp;IF(ISBLANK(E13),"",IF(ROUND(E13-1,-2)&gt;800,800,ROUND(E13-1,-2)))),E11&amp;": "&amp;E12))</f>
        <v>SA</v>
      </c>
      <c r="G10" s="214"/>
      <c r="H10" s="214"/>
      <c r="I10" s="241" t="str">
        <f>VLOOKUP($F$10,Stats_Lookup!$A$4:$BC$711,5,FALSE) &amp; " ha  "</f>
        <v xml:space="preserve">10201618 ha  </v>
      </c>
      <c r="J10" s="187" t="s">
        <v>3297</v>
      </c>
      <c r="K10" s="99"/>
      <c r="L10" s="396"/>
      <c r="M10" s="324"/>
      <c r="N10" s="324"/>
      <c r="O10" s="399"/>
      <c r="P10" s="400"/>
      <c r="Q10" s="116">
        <v>0.45475674140761208</v>
      </c>
      <c r="R10" s="105">
        <v>2</v>
      </c>
      <c r="S10" s="109">
        <f t="shared" ref="S10:S73" si="31">S9</f>
        <v>413.5856</v>
      </c>
      <c r="T10" s="109">
        <f t="shared" ref="T10:T73" si="32">T9</f>
        <v>1347.3743999999999</v>
      </c>
      <c r="U10" s="110">
        <f t="shared" si="0"/>
        <v>997</v>
      </c>
      <c r="V10" s="115">
        <f t="shared" si="17"/>
        <v>2.7361168948707051</v>
      </c>
      <c r="W10" s="296">
        <f t="shared" si="18"/>
        <v>413.32710900000001</v>
      </c>
      <c r="X10" s="296">
        <f t="shared" ref="X10:X73" si="33">X$8+(X$8*X$6*$R10/160)</f>
        <v>1347.8796654</v>
      </c>
      <c r="Y10" s="110">
        <f t="shared" si="1"/>
        <v>996</v>
      </c>
      <c r="Z10" s="115">
        <f t="shared" si="19"/>
        <v>2.700795826442405</v>
      </c>
      <c r="AA10" s="296">
        <f t="shared" si="20"/>
        <v>412.81012700000002</v>
      </c>
      <c r="AB10" s="296">
        <f t="shared" ref="AB10:AB73" si="34">AB$8+(AB$8*AB$6*$R10/160)</f>
        <v>1348.3849307999999</v>
      </c>
      <c r="AC10" s="110">
        <f t="shared" si="2"/>
        <v>995</v>
      </c>
      <c r="AD10" s="115">
        <f t="shared" si="21"/>
        <v>2.6445906764013589</v>
      </c>
      <c r="AE10" s="109">
        <f t="shared" ref="AE10:AE73" si="35">AE$8-(AE$8*AE$6*$R10/160)</f>
        <v>412.29314499999998</v>
      </c>
      <c r="AF10" s="296">
        <f t="shared" ref="AF10:AF73" si="36">AF$8+(AF$8*AF$6*$R10/160)</f>
        <v>1348.7217744</v>
      </c>
      <c r="AG10" s="110">
        <f t="shared" si="3"/>
        <v>993</v>
      </c>
      <c r="AH10" s="115">
        <f t="shared" si="22"/>
        <v>2.5924338739791604</v>
      </c>
      <c r="AI10" s="110">
        <f t="shared" ref="AI10:AI73" si="37">$R10*V10</f>
        <v>5.4722337897414102</v>
      </c>
      <c r="AJ10" s="110">
        <f t="shared" ref="AJ10:AJ73" si="38">$R10*Z10</f>
        <v>5.40159165288481</v>
      </c>
      <c r="AK10" s="110">
        <f t="shared" ref="AK10:AK73" si="39">$R10*AD10</f>
        <v>5.2891813528027178</v>
      </c>
      <c r="AL10" s="110">
        <f t="shared" ref="AL10:AL73" si="40">$R10*AH10</f>
        <v>5.1848677479583207</v>
      </c>
      <c r="AM10" s="218">
        <f t="shared" si="23"/>
        <v>0.35365225874563505</v>
      </c>
      <c r="AN10" s="114">
        <f t="shared" ref="AN10:AN73" si="41">AN9</f>
        <v>1</v>
      </c>
      <c r="AO10" s="262"/>
      <c r="AP10" s="114">
        <f t="shared" si="24"/>
        <v>1</v>
      </c>
      <c r="AQ10" s="150">
        <f t="shared" ref="AQ10:AQ73" si="42">AQ9</f>
        <v>23</v>
      </c>
      <c r="AR10" s="262"/>
      <c r="AS10" s="150">
        <f t="shared" si="25"/>
        <v>23</v>
      </c>
      <c r="AT10" s="114">
        <f t="shared" si="4"/>
        <v>997</v>
      </c>
      <c r="AU10" s="114">
        <f t="shared" si="5"/>
        <v>996</v>
      </c>
      <c r="AV10" s="114">
        <f t="shared" si="6"/>
        <v>995</v>
      </c>
      <c r="AW10" s="114">
        <f t="shared" si="7"/>
        <v>993</v>
      </c>
      <c r="AX10" s="151">
        <f t="shared" si="8"/>
        <v>125.86137716405243</v>
      </c>
      <c r="AY10" s="151">
        <f t="shared" si="9"/>
        <v>124.23660801635063</v>
      </c>
      <c r="AZ10" s="151">
        <f t="shared" si="10"/>
        <v>121.65117111446251</v>
      </c>
      <c r="BA10" s="151">
        <f t="shared" si="11"/>
        <v>119.25195820304138</v>
      </c>
      <c r="BB10" s="149">
        <f t="shared" si="12"/>
        <v>62.930688582026214</v>
      </c>
      <c r="BC10" s="149">
        <f t="shared" si="13"/>
        <v>62.118304008175315</v>
      </c>
      <c r="BD10" s="149">
        <f t="shared" si="14"/>
        <v>60.825585557231257</v>
      </c>
      <c r="BE10" s="149">
        <f t="shared" si="15"/>
        <v>59.625979101520691</v>
      </c>
      <c r="BF10" s="151">
        <f t="shared" si="26"/>
        <v>0.1262400974564217</v>
      </c>
      <c r="BG10" s="151">
        <f t="shared" si="27"/>
        <v>0.12473555021721951</v>
      </c>
      <c r="BH10" s="151">
        <f t="shared" si="28"/>
        <v>0.12226248353212313</v>
      </c>
      <c r="BI10" s="151">
        <f t="shared" si="29"/>
        <v>0.12009260644817864</v>
      </c>
      <c r="BK10" s="105">
        <f t="shared" ref="BK10:BK73" si="43">AI10-AI9</f>
        <v>4.2614827759161473</v>
      </c>
      <c r="BL10" s="105">
        <f t="shared" ref="BL10:BL73" si="44">AJ10-AJ9</f>
        <v>4.2064704608296353</v>
      </c>
      <c r="BM10" s="105">
        <f t="shared" ref="BM10:BM73" si="45">AK10-AK9</f>
        <v>4.1189313358504664</v>
      </c>
      <c r="BN10" s="105">
        <f t="shared" ref="BN10:BN73" si="46">AL10-AL9</f>
        <v>4.0376974837494348</v>
      </c>
    </row>
    <row r="11" spans="1:67" ht="15" customHeight="1" x14ac:dyDescent="0.25">
      <c r="A11" s="99"/>
      <c r="B11" s="225" t="s">
        <v>3313</v>
      </c>
      <c r="C11" s="210" t="str">
        <f>IF(ISBLANK(D10),"",IF(ISBLANK(E11),"",IF(E11="HD","","not matched")))</f>
        <v/>
      </c>
      <c r="D11" s="81" t="str">
        <f>IF(ISBLANK($D$10),"Required Info &gt;&gt;","Hundred")</f>
        <v>Required Info &gt;&gt;</v>
      </c>
      <c r="E11" s="243"/>
      <c r="F11" s="238" t="str">
        <f>IF(ISBLANK(E11),IF(ISBLANK(D10),"",D10&amp;", Hundred of "&amp;D12),VLOOKUP(E11,ReferenceTables!A3:B9,2,FALSE)&amp;": "&amp;IF(ISBLANK(E12),"",IF(E11="NRM",VLOOKUP(E12,ReferenceTables!A23:B87,2,FALSE),E12)))</f>
        <v/>
      </c>
      <c r="G11" s="215"/>
      <c r="H11" s="215"/>
      <c r="I11" s="215"/>
      <c r="J11" s="186">
        <f>VLOOKUP($F$10,Stats_Lookup!$A$4:$BC$711,5,FALSE)/10201618</f>
        <v>1</v>
      </c>
      <c r="K11" s="99"/>
      <c r="L11" s="396"/>
      <c r="M11" s="324"/>
      <c r="N11" s="324"/>
      <c r="O11" s="399"/>
      <c r="P11" s="400"/>
      <c r="Q11" s="116">
        <v>0.62174851877397841</v>
      </c>
      <c r="R11" s="106">
        <v>3</v>
      </c>
      <c r="S11" s="109">
        <f t="shared" si="31"/>
        <v>413.5856</v>
      </c>
      <c r="T11" s="109">
        <f t="shared" si="32"/>
        <v>1347.3743999999999</v>
      </c>
      <c r="U11" s="110">
        <f t="shared" si="0"/>
        <v>923</v>
      </c>
      <c r="V11" s="115">
        <f t="shared" si="17"/>
        <v>3.7408497151964211</v>
      </c>
      <c r="W11" s="296">
        <f t="shared" si="18"/>
        <v>413.19786349999998</v>
      </c>
      <c r="X11" s="296">
        <f t="shared" si="33"/>
        <v>1348.1322980999998</v>
      </c>
      <c r="Y11" s="110">
        <f t="shared" si="1"/>
        <v>921</v>
      </c>
      <c r="Z11" s="115">
        <f t="shared" si="19"/>
        <v>3.6925583541737463</v>
      </c>
      <c r="AA11" s="296">
        <f t="shared" si="20"/>
        <v>412.42239050000001</v>
      </c>
      <c r="AB11" s="296">
        <f t="shared" si="34"/>
        <v>1348.8901962</v>
      </c>
      <c r="AC11" s="110">
        <f t="shared" si="2"/>
        <v>919</v>
      </c>
      <c r="AD11" s="115">
        <f t="shared" si="21"/>
        <v>3.6157140424713572</v>
      </c>
      <c r="AE11" s="109">
        <f t="shared" si="35"/>
        <v>411.64691749999997</v>
      </c>
      <c r="AF11" s="296">
        <f t="shared" si="36"/>
        <v>1349.3954615999999</v>
      </c>
      <c r="AG11" s="110">
        <f t="shared" si="3"/>
        <v>917</v>
      </c>
      <c r="AH11" s="115">
        <f t="shared" si="22"/>
        <v>3.5444046770519173</v>
      </c>
      <c r="AI11" s="110">
        <f t="shared" si="37"/>
        <v>11.222549145589262</v>
      </c>
      <c r="AJ11" s="110">
        <f t="shared" si="38"/>
        <v>11.077675062521239</v>
      </c>
      <c r="AK11" s="110">
        <f t="shared" si="39"/>
        <v>10.847142127414072</v>
      </c>
      <c r="AL11" s="110">
        <f t="shared" si="40"/>
        <v>10.633214031155752</v>
      </c>
      <c r="AM11" s="218">
        <f t="shared" si="23"/>
        <v>0.51051095440723138</v>
      </c>
      <c r="AN11" s="114">
        <f t="shared" si="41"/>
        <v>1</v>
      </c>
      <c r="AO11" s="262"/>
      <c r="AP11" s="114">
        <f t="shared" si="24"/>
        <v>1</v>
      </c>
      <c r="AQ11" s="150">
        <f t="shared" si="42"/>
        <v>23</v>
      </c>
      <c r="AR11" s="262"/>
      <c r="AS11" s="150">
        <f t="shared" si="25"/>
        <v>23</v>
      </c>
      <c r="AT11" s="114">
        <f t="shared" si="4"/>
        <v>923</v>
      </c>
      <c r="AU11" s="114">
        <f t="shared" si="5"/>
        <v>921</v>
      </c>
      <c r="AV11" s="114">
        <f t="shared" si="6"/>
        <v>919</v>
      </c>
      <c r="AW11" s="114">
        <f t="shared" si="7"/>
        <v>917</v>
      </c>
      <c r="AX11" s="151">
        <f t="shared" si="8"/>
        <v>258.11863034855304</v>
      </c>
      <c r="AY11" s="151">
        <f t="shared" si="9"/>
        <v>254.7865264379885</v>
      </c>
      <c r="AZ11" s="151">
        <f t="shared" si="10"/>
        <v>249.48426893052365</v>
      </c>
      <c r="BA11" s="151">
        <f t="shared" si="11"/>
        <v>244.56392271658231</v>
      </c>
      <c r="BB11" s="149">
        <f t="shared" si="12"/>
        <v>86.03954344951768</v>
      </c>
      <c r="BC11" s="149">
        <f t="shared" si="13"/>
        <v>84.928842145996171</v>
      </c>
      <c r="BD11" s="149">
        <f t="shared" si="14"/>
        <v>83.161422976841209</v>
      </c>
      <c r="BE11" s="149">
        <f t="shared" si="15"/>
        <v>81.521307572194104</v>
      </c>
      <c r="BF11" s="151">
        <f t="shared" si="26"/>
        <v>0.27965182052930992</v>
      </c>
      <c r="BG11" s="151">
        <f t="shared" si="27"/>
        <v>0.27664117962865203</v>
      </c>
      <c r="BH11" s="151">
        <f t="shared" si="28"/>
        <v>0.27147363322146206</v>
      </c>
      <c r="BI11" s="151">
        <f t="shared" si="29"/>
        <v>0.26670002477271787</v>
      </c>
      <c r="BK11" s="105">
        <f t="shared" si="43"/>
        <v>5.7503153558478521</v>
      </c>
      <c r="BL11" s="105">
        <f t="shared" si="44"/>
        <v>5.676083409636429</v>
      </c>
      <c r="BM11" s="105">
        <f t="shared" si="45"/>
        <v>5.5579607746113542</v>
      </c>
      <c r="BN11" s="105">
        <f t="shared" si="46"/>
        <v>5.4483462831974316</v>
      </c>
    </row>
    <row r="12" spans="1:67" ht="15" customHeight="1" x14ac:dyDescent="0.25">
      <c r="A12" s="97"/>
      <c r="B12" s="225" t="s">
        <v>3314</v>
      </c>
      <c r="C12" s="210" t="str">
        <f>IF(ISBLANK(D10),"",IF(ISBLANK(E12),"",IF(E12=D12,"","not matched")))</f>
        <v/>
      </c>
      <c r="D12" s="81" t="str">
        <f>IF(ISBLANK($D$10),"Required Info &gt;&gt;",VLOOKUP($D$10,ReferenceTables!$A$666:$I$1902,2,FALSE))</f>
        <v>Required Info &gt;&gt;</v>
      </c>
      <c r="E12" s="244"/>
      <c r="F12" s="134" t="s">
        <v>3293</v>
      </c>
      <c r="G12" s="202" t="s">
        <v>3299</v>
      </c>
      <c r="H12" s="264" t="s">
        <v>3300</v>
      </c>
      <c r="I12" s="203" t="s">
        <v>3301</v>
      </c>
      <c r="J12" s="201" t="s">
        <v>85</v>
      </c>
      <c r="K12" s="97"/>
      <c r="L12" s="396"/>
      <c r="M12" s="324"/>
      <c r="N12" s="324"/>
      <c r="O12" s="399"/>
      <c r="P12" s="400"/>
      <c r="Q12" s="116">
        <v>0.74647632240458228</v>
      </c>
      <c r="R12" s="105">
        <v>4</v>
      </c>
      <c r="S12" s="109">
        <f t="shared" si="31"/>
        <v>413.5856</v>
      </c>
      <c r="T12" s="109">
        <f t="shared" si="32"/>
        <v>1347.3743999999999</v>
      </c>
      <c r="U12" s="110">
        <f t="shared" si="0"/>
        <v>868</v>
      </c>
      <c r="V12" s="115">
        <f t="shared" si="17"/>
        <v>4.4912945568000353</v>
      </c>
      <c r="W12" s="296">
        <f t="shared" si="18"/>
        <v>413.06861800000001</v>
      </c>
      <c r="X12" s="296">
        <f t="shared" si="33"/>
        <v>1348.3849307999999</v>
      </c>
      <c r="Y12" s="110">
        <f t="shared" si="1"/>
        <v>866</v>
      </c>
      <c r="Z12" s="115">
        <f t="shared" si="19"/>
        <v>4.4333155564620821</v>
      </c>
      <c r="AA12" s="296">
        <f t="shared" si="20"/>
        <v>412.03465399999999</v>
      </c>
      <c r="AB12" s="296">
        <f t="shared" si="34"/>
        <v>1349.3954615999999</v>
      </c>
      <c r="AC12" s="110">
        <f t="shared" si="2"/>
        <v>864</v>
      </c>
      <c r="AD12" s="115">
        <f t="shared" si="21"/>
        <v>4.3410556515886078</v>
      </c>
      <c r="AE12" s="109">
        <f t="shared" si="35"/>
        <v>411.00069000000002</v>
      </c>
      <c r="AF12" s="296">
        <f t="shared" si="36"/>
        <v>1350.0691488</v>
      </c>
      <c r="AG12" s="110">
        <f t="shared" si="3"/>
        <v>861</v>
      </c>
      <c r="AH12" s="115">
        <f t="shared" si="22"/>
        <v>4.2554410481854932</v>
      </c>
      <c r="AI12" s="110">
        <f t="shared" si="37"/>
        <v>17.965178227200141</v>
      </c>
      <c r="AJ12" s="110">
        <f t="shared" si="38"/>
        <v>17.733262225848328</v>
      </c>
      <c r="AK12" s="110">
        <f t="shared" si="39"/>
        <v>17.364222606354431</v>
      </c>
      <c r="AL12" s="110">
        <f t="shared" si="40"/>
        <v>17.021764192741973</v>
      </c>
      <c r="AM12" s="218">
        <f t="shared" si="23"/>
        <v>0.63983907906227655</v>
      </c>
      <c r="AN12" s="114">
        <f t="shared" si="41"/>
        <v>1</v>
      </c>
      <c r="AO12" s="262"/>
      <c r="AP12" s="114">
        <f t="shared" si="24"/>
        <v>1</v>
      </c>
      <c r="AQ12" s="150">
        <f t="shared" si="42"/>
        <v>23</v>
      </c>
      <c r="AR12" s="262"/>
      <c r="AS12" s="150">
        <f t="shared" si="25"/>
        <v>23</v>
      </c>
      <c r="AT12" s="114">
        <f t="shared" si="4"/>
        <v>868</v>
      </c>
      <c r="AU12" s="114">
        <f t="shared" si="5"/>
        <v>866</v>
      </c>
      <c r="AV12" s="114">
        <f t="shared" si="6"/>
        <v>864</v>
      </c>
      <c r="AW12" s="114">
        <f t="shared" si="7"/>
        <v>861</v>
      </c>
      <c r="AX12" s="151">
        <f t="shared" si="8"/>
        <v>413.19909922560328</v>
      </c>
      <c r="AY12" s="151">
        <f t="shared" si="9"/>
        <v>407.86503119451157</v>
      </c>
      <c r="AZ12" s="151">
        <f t="shared" si="10"/>
        <v>399.37711994615194</v>
      </c>
      <c r="BA12" s="151">
        <f t="shared" si="11"/>
        <v>391.50057643306536</v>
      </c>
      <c r="BB12" s="149">
        <f t="shared" si="12"/>
        <v>103.29977480640082</v>
      </c>
      <c r="BC12" s="149">
        <f t="shared" si="13"/>
        <v>101.96625779862789</v>
      </c>
      <c r="BD12" s="149">
        <f t="shared" si="14"/>
        <v>99.844279986537984</v>
      </c>
      <c r="BE12" s="149">
        <f t="shared" si="15"/>
        <v>97.87514410826634</v>
      </c>
      <c r="BF12" s="151">
        <f t="shared" si="26"/>
        <v>0.47603582860092541</v>
      </c>
      <c r="BG12" s="151">
        <f t="shared" si="27"/>
        <v>0.47097578659874317</v>
      </c>
      <c r="BH12" s="151">
        <f t="shared" si="28"/>
        <v>0.46224203697471289</v>
      </c>
      <c r="BI12" s="151">
        <f t="shared" si="29"/>
        <v>0.45470450224513981</v>
      </c>
      <c r="BK12" s="105">
        <f t="shared" si="43"/>
        <v>6.7426290816108789</v>
      </c>
      <c r="BL12" s="105">
        <f t="shared" si="44"/>
        <v>6.6555871633270893</v>
      </c>
      <c r="BM12" s="105">
        <f t="shared" si="45"/>
        <v>6.5170804789403594</v>
      </c>
      <c r="BN12" s="105">
        <f t="shared" si="46"/>
        <v>6.3885501615862204</v>
      </c>
    </row>
    <row r="13" spans="1:67" ht="15" customHeight="1" x14ac:dyDescent="0.25">
      <c r="A13" s="97"/>
      <c r="B13" s="226" t="s">
        <v>3315</v>
      </c>
      <c r="C13" s="207" t="s">
        <v>173</v>
      </c>
      <c r="D13" s="81" t="str">
        <f>IF(ISBLANK($D$10),"Optional &gt;&gt;",VLOOKUP($D$10,ReferenceTables!$A$666:$I$1902,5,FALSE))</f>
        <v>Optional &gt;&gt;</v>
      </c>
      <c r="E13" s="245"/>
      <c r="F13" s="175">
        <f>IF(ISBLANK(E13),IF(D13&lt;&gt;"Optional &gt;&gt;",D13,G13),E13)</f>
        <v>413.5856</v>
      </c>
      <c r="G13" s="182">
        <f>VLOOKUP($F$10,Stats_Lookup!$A$4:$BC$711,6,FALSE)</f>
        <v>413.5856</v>
      </c>
      <c r="H13" s="265">
        <f>VLOOKUP($F$10,Stats_Lookup!$A$4:$BC$711,6+2,FALSE)</f>
        <v>219</v>
      </c>
      <c r="I13" s="194">
        <f>VLOOKUP($F$10,Stats_Lookup!$A$4:$BC$711,6+3,FALSE)</f>
        <v>1029</v>
      </c>
      <c r="J13" s="33">
        <v>413.5856</v>
      </c>
      <c r="K13" s="97"/>
      <c r="L13" s="396"/>
      <c r="M13" s="324"/>
      <c r="N13" s="324"/>
      <c r="O13" s="399"/>
      <c r="P13" s="400"/>
      <c r="Q13" s="116">
        <v>0.84606955017598395</v>
      </c>
      <c r="R13" s="106">
        <v>5</v>
      </c>
      <c r="S13" s="109">
        <f t="shared" si="31"/>
        <v>413.5856</v>
      </c>
      <c r="T13" s="109">
        <f t="shared" si="32"/>
        <v>1347.3743999999999</v>
      </c>
      <c r="U13" s="110">
        <f t="shared" si="0"/>
        <v>827</v>
      </c>
      <c r="V13" s="115">
        <f>V$18*$Q13</f>
        <v>5.0905131902095606</v>
      </c>
      <c r="W13" s="296">
        <f t="shared" si="18"/>
        <v>412.93937249999999</v>
      </c>
      <c r="X13" s="296">
        <f t="shared" si="33"/>
        <v>1348.6375634999999</v>
      </c>
      <c r="Y13" s="110">
        <f t="shared" si="1"/>
        <v>824</v>
      </c>
      <c r="Z13" s="115">
        <f>Z$18*$Q13</f>
        <v>5.0247987592714578</v>
      </c>
      <c r="AA13" s="296">
        <f t="shared" si="20"/>
        <v>411.64691749999997</v>
      </c>
      <c r="AB13" s="296">
        <f t="shared" si="34"/>
        <v>1349.900727</v>
      </c>
      <c r="AC13" s="110">
        <f t="shared" si="2"/>
        <v>821</v>
      </c>
      <c r="AD13" s="115">
        <f>AD$18*$Q13</f>
        <v>4.9202297409747553</v>
      </c>
      <c r="AE13" s="109">
        <f t="shared" si="35"/>
        <v>410.35446250000001</v>
      </c>
      <c r="AF13" s="296">
        <f t="shared" si="36"/>
        <v>1350.7428359999999</v>
      </c>
      <c r="AG13" s="110">
        <f t="shared" si="3"/>
        <v>818</v>
      </c>
      <c r="AH13" s="115">
        <f>AH$18*$Q13</f>
        <v>4.8231926256427728</v>
      </c>
      <c r="AI13" s="110">
        <f t="shared" si="37"/>
        <v>25.452565951047802</v>
      </c>
      <c r="AJ13" s="110">
        <f t="shared" si="38"/>
        <v>25.12399379635729</v>
      </c>
      <c r="AK13" s="110">
        <f t="shared" si="39"/>
        <v>24.601148704873776</v>
      </c>
      <c r="AL13" s="110">
        <f t="shared" si="40"/>
        <v>24.115963128213863</v>
      </c>
      <c r="AM13" s="218">
        <f t="shared" si="23"/>
        <v>0.75097189588117996</v>
      </c>
      <c r="AN13" s="114">
        <f t="shared" si="41"/>
        <v>1</v>
      </c>
      <c r="AO13" s="262"/>
      <c r="AP13" s="114">
        <f t="shared" si="24"/>
        <v>1</v>
      </c>
      <c r="AQ13" s="150">
        <f t="shared" si="42"/>
        <v>23</v>
      </c>
      <c r="AR13" s="262"/>
      <c r="AS13" s="150">
        <f t="shared" si="25"/>
        <v>23</v>
      </c>
      <c r="AT13" s="114">
        <f t="shared" si="4"/>
        <v>827</v>
      </c>
      <c r="AU13" s="114">
        <f t="shared" si="5"/>
        <v>824</v>
      </c>
      <c r="AV13" s="114">
        <f t="shared" si="6"/>
        <v>821</v>
      </c>
      <c r="AW13" s="114">
        <f t="shared" si="7"/>
        <v>818</v>
      </c>
      <c r="AX13" s="151">
        <f t="shared" si="8"/>
        <v>585.40901687409951</v>
      </c>
      <c r="AY13" s="151">
        <f t="shared" si="9"/>
        <v>577.85185731621766</v>
      </c>
      <c r="AZ13" s="151">
        <f t="shared" si="10"/>
        <v>565.82642021209688</v>
      </c>
      <c r="BA13" s="151">
        <f t="shared" si="11"/>
        <v>554.6671519489189</v>
      </c>
      <c r="BB13" s="149">
        <f t="shared" si="12"/>
        <v>117.0818033748199</v>
      </c>
      <c r="BC13" s="149">
        <f t="shared" si="13"/>
        <v>115.57037146324353</v>
      </c>
      <c r="BD13" s="149">
        <f t="shared" si="14"/>
        <v>113.16528404241937</v>
      </c>
      <c r="BE13" s="149">
        <f t="shared" si="15"/>
        <v>110.93343038978378</v>
      </c>
      <c r="BF13" s="151">
        <f t="shared" si="26"/>
        <v>0.70787063709080955</v>
      </c>
      <c r="BG13" s="151">
        <f t="shared" si="27"/>
        <v>0.7012765258691962</v>
      </c>
      <c r="BH13" s="151">
        <f t="shared" si="28"/>
        <v>0.68919174203665878</v>
      </c>
      <c r="BI13" s="151">
        <f t="shared" si="29"/>
        <v>0.67807720287153894</v>
      </c>
      <c r="BK13" s="105">
        <f t="shared" si="43"/>
        <v>7.4873877238476609</v>
      </c>
      <c r="BL13" s="105">
        <f t="shared" si="44"/>
        <v>7.3907315705089616</v>
      </c>
      <c r="BM13" s="105">
        <f t="shared" si="45"/>
        <v>7.2369260985193442</v>
      </c>
      <c r="BN13" s="105">
        <f t="shared" si="46"/>
        <v>7.0941989354718906</v>
      </c>
    </row>
    <row r="14" spans="1:67" ht="15" customHeight="1" x14ac:dyDescent="0.25">
      <c r="A14" s="97"/>
      <c r="B14" s="226" t="s">
        <v>3316</v>
      </c>
      <c r="C14" s="207" t="s">
        <v>174</v>
      </c>
      <c r="D14" s="81" t="str">
        <f>IF(ISBLANK($D$10),"Optional &gt;&gt;",VLOOKUP($D$10,ReferenceTables!$A$666:$I$1902,6,FALSE))</f>
        <v>Optional &gt;&gt;</v>
      </c>
      <c r="E14" s="246"/>
      <c r="F14" s="175">
        <f>IF(ISBLANK(E14),IF(D14&lt;&gt;"Optional &gt;&gt;",D14,G14),E14)</f>
        <v>1347.3743999999999</v>
      </c>
      <c r="G14" s="182">
        <f>VLOOKUP($F$10,Stats_Lookup!$A$4:$BC$711,10,FALSE)</f>
        <v>1347.3743999999999</v>
      </c>
      <c r="H14" s="265">
        <f>VLOOKUP($F$10,Stats_Lookup!$A$4:$BC$711,10+3,FALSE)</f>
        <v>1586</v>
      </c>
      <c r="I14" s="194">
        <f>VLOOKUP($F$10,Stats_Lookup!$A$4:$BC$711,10+2,FALSE)</f>
        <v>1024</v>
      </c>
      <c r="J14" s="33">
        <v>1347.3743999999999</v>
      </c>
      <c r="K14" s="97"/>
      <c r="L14" s="396"/>
      <c r="M14" s="324"/>
      <c r="N14" s="324"/>
      <c r="O14" s="399"/>
      <c r="P14" s="400"/>
      <c r="Q14" s="116">
        <v>0.92897879342988876</v>
      </c>
      <c r="R14" s="105">
        <v>6</v>
      </c>
      <c r="S14" s="109">
        <f t="shared" si="31"/>
        <v>413.5856</v>
      </c>
      <c r="T14" s="109">
        <f t="shared" si="32"/>
        <v>1347.3743999999999</v>
      </c>
      <c r="U14" s="110">
        <f t="shared" si="0"/>
        <v>793</v>
      </c>
      <c r="V14" s="115">
        <f t="shared" ref="V14:V17" si="47">V$18*$Q14</f>
        <v>5.5893499540270364</v>
      </c>
      <c r="W14" s="296">
        <f t="shared" si="18"/>
        <v>412.81012700000002</v>
      </c>
      <c r="X14" s="296">
        <f t="shared" si="33"/>
        <v>1348.8901962</v>
      </c>
      <c r="Y14" s="110">
        <f t="shared" si="1"/>
        <v>790</v>
      </c>
      <c r="Z14" s="115">
        <f t="shared" ref="Z14:Z17" si="48">Z$18*$Q14</f>
        <v>5.5171959416871381</v>
      </c>
      <c r="AA14" s="296">
        <f t="shared" si="20"/>
        <v>411.25918100000001</v>
      </c>
      <c r="AB14" s="296">
        <f t="shared" si="34"/>
        <v>1350.4059923999998</v>
      </c>
      <c r="AC14" s="110">
        <f t="shared" si="2"/>
        <v>786</v>
      </c>
      <c r="AD14" s="115">
        <f t="shared" ref="AD14:AD17" si="49">AD$18*$Q14</f>
        <v>5.4023798483444425</v>
      </c>
      <c r="AE14" s="109">
        <f t="shared" si="35"/>
        <v>409.708235</v>
      </c>
      <c r="AF14" s="296">
        <f t="shared" si="36"/>
        <v>1351.4165232</v>
      </c>
      <c r="AG14" s="110">
        <f t="shared" si="3"/>
        <v>783</v>
      </c>
      <c r="AH14" s="115">
        <f t="shared" ref="AH14:AH17" si="50">AH$18*$Q14</f>
        <v>5.2958337348478954</v>
      </c>
      <c r="AI14" s="110">
        <f t="shared" si="37"/>
        <v>33.53609972416222</v>
      </c>
      <c r="AJ14" s="110">
        <f t="shared" si="38"/>
        <v>33.103175650122829</v>
      </c>
      <c r="AK14" s="110">
        <f t="shared" si="39"/>
        <v>32.414279090066657</v>
      </c>
      <c r="AL14" s="110">
        <f t="shared" si="40"/>
        <v>31.775002409087371</v>
      </c>
      <c r="AM14" s="218">
        <f t="shared" si="23"/>
        <v>0.84968343748154596</v>
      </c>
      <c r="AN14" s="114">
        <f t="shared" si="41"/>
        <v>1</v>
      </c>
      <c r="AO14" s="262"/>
      <c r="AP14" s="114">
        <f t="shared" si="24"/>
        <v>1</v>
      </c>
      <c r="AQ14" s="150">
        <f t="shared" si="42"/>
        <v>23</v>
      </c>
      <c r="AR14" s="262"/>
      <c r="AS14" s="150">
        <f t="shared" si="25"/>
        <v>23</v>
      </c>
      <c r="AT14" s="114">
        <f t="shared" si="4"/>
        <v>793</v>
      </c>
      <c r="AU14" s="114">
        <f t="shared" si="5"/>
        <v>790</v>
      </c>
      <c r="AV14" s="114">
        <f t="shared" si="6"/>
        <v>786</v>
      </c>
      <c r="AW14" s="114">
        <f t="shared" si="7"/>
        <v>783</v>
      </c>
      <c r="AX14" s="151">
        <f t="shared" si="8"/>
        <v>771.33029365573111</v>
      </c>
      <c r="AY14" s="151">
        <f t="shared" si="9"/>
        <v>761.37303995282502</v>
      </c>
      <c r="AZ14" s="151">
        <f t="shared" si="10"/>
        <v>745.52841907153311</v>
      </c>
      <c r="BA14" s="151">
        <f t="shared" si="11"/>
        <v>730.82505540900956</v>
      </c>
      <c r="BB14" s="149">
        <f t="shared" si="12"/>
        <v>128.55504894262182</v>
      </c>
      <c r="BC14" s="149">
        <f t="shared" si="13"/>
        <v>126.89550665880418</v>
      </c>
      <c r="BD14" s="149">
        <f t="shared" si="14"/>
        <v>124.25473651192218</v>
      </c>
      <c r="BE14" s="149">
        <f t="shared" si="15"/>
        <v>121.80417590150159</v>
      </c>
      <c r="BF14" s="151">
        <f t="shared" si="26"/>
        <v>0.9726737624914642</v>
      </c>
      <c r="BG14" s="151">
        <f t="shared" si="27"/>
        <v>0.96376334171243672</v>
      </c>
      <c r="BH14" s="151">
        <f t="shared" si="28"/>
        <v>0.94850943902230678</v>
      </c>
      <c r="BI14" s="151">
        <f t="shared" si="29"/>
        <v>0.93336533257855625</v>
      </c>
      <c r="BK14" s="105">
        <f t="shared" si="43"/>
        <v>8.0835337731144179</v>
      </c>
      <c r="BL14" s="105">
        <f t="shared" si="44"/>
        <v>7.9791818537655388</v>
      </c>
      <c r="BM14" s="105">
        <f t="shared" si="45"/>
        <v>7.8131303851928813</v>
      </c>
      <c r="BN14" s="105">
        <f t="shared" si="46"/>
        <v>7.6590392808735075</v>
      </c>
    </row>
    <row r="15" spans="1:67" ht="15" customHeight="1" x14ac:dyDescent="0.25">
      <c r="A15" s="97"/>
      <c r="B15" s="227" t="s">
        <v>3317</v>
      </c>
      <c r="C15" s="207" t="s">
        <v>3306</v>
      </c>
      <c r="D15" s="173" t="str">
        <f t="shared" ref="D15" si="51">IF(ISBLANK(E15),"Optional &gt;&gt;","")</f>
        <v>Optional &gt;&gt;</v>
      </c>
      <c r="E15" s="247"/>
      <c r="F15" s="175">
        <f>IF(ISBLANK(E15),IF(D15&lt;&gt;"Optional &gt;&gt;",D15,G15),E15)</f>
        <v>188.81</v>
      </c>
      <c r="G15" s="182">
        <f>VLOOKUP($F$10,Stats_Lookup!$A$4:$BC$711,14,FALSE)</f>
        <v>188.81</v>
      </c>
      <c r="H15" s="265">
        <f>VLOOKUP($F$10,Stats_Lookup!$A$4:$BC$711,14+2,FALSE)</f>
        <v>5</v>
      </c>
      <c r="I15" s="194">
        <f>VLOOKUP($F$10,Stats_Lookup!$A$4:$BC$711,14+3,FALSE)</f>
        <v>200</v>
      </c>
      <c r="J15" s="33">
        <v>188.81</v>
      </c>
      <c r="K15" s="97"/>
      <c r="L15" s="396"/>
      <c r="M15" s="324"/>
      <c r="N15" s="324"/>
      <c r="P15" s="324"/>
      <c r="Q15" s="106">
        <v>0.99</v>
      </c>
      <c r="R15" s="106">
        <v>7</v>
      </c>
      <c r="S15" s="109">
        <f t="shared" si="31"/>
        <v>413.5856</v>
      </c>
      <c r="T15" s="109">
        <f t="shared" si="32"/>
        <v>1347.3743999999999</v>
      </c>
      <c r="U15" s="110">
        <f t="shared" si="0"/>
        <v>765</v>
      </c>
      <c r="V15" s="115">
        <f t="shared" si="47"/>
        <v>5.9564938334670217</v>
      </c>
      <c r="W15" s="296">
        <f t="shared" si="18"/>
        <v>412.6808815</v>
      </c>
      <c r="X15" s="296">
        <f t="shared" si="33"/>
        <v>1349.1428288999998</v>
      </c>
      <c r="Y15" s="110">
        <f t="shared" si="1"/>
        <v>761</v>
      </c>
      <c r="Z15" s="115">
        <f t="shared" si="48"/>
        <v>5.8796002889408179</v>
      </c>
      <c r="AA15" s="296">
        <f t="shared" si="20"/>
        <v>410.8714445</v>
      </c>
      <c r="AB15" s="296">
        <f t="shared" si="34"/>
        <v>1350.9112577999999</v>
      </c>
      <c r="AC15" s="110">
        <f t="shared" si="2"/>
        <v>757</v>
      </c>
      <c r="AD15" s="115">
        <f t="shared" si="49"/>
        <v>5.7572423479273374</v>
      </c>
      <c r="AE15" s="109">
        <f t="shared" si="35"/>
        <v>409.06200749999999</v>
      </c>
      <c r="AF15" s="296">
        <f t="shared" si="36"/>
        <v>1352.0902103999999</v>
      </c>
      <c r="AG15" s="110">
        <f t="shared" si="3"/>
        <v>754</v>
      </c>
      <c r="AH15" s="115">
        <f t="shared" si="50"/>
        <v>5.6436976113762096</v>
      </c>
      <c r="AI15" s="110">
        <f t="shared" si="37"/>
        <v>41.695456834269152</v>
      </c>
      <c r="AJ15" s="110">
        <f t="shared" si="38"/>
        <v>41.157202022585722</v>
      </c>
      <c r="AK15" s="110">
        <f t="shared" si="39"/>
        <v>40.300696435491361</v>
      </c>
      <c r="AL15" s="110">
        <f t="shared" si="40"/>
        <v>39.505883279633466</v>
      </c>
      <c r="AM15" s="218">
        <f t="shared" si="23"/>
        <v>0.92938718447365787</v>
      </c>
      <c r="AN15" s="114">
        <f t="shared" si="41"/>
        <v>1</v>
      </c>
      <c r="AO15" s="262"/>
      <c r="AP15" s="114">
        <f t="shared" si="24"/>
        <v>1</v>
      </c>
      <c r="AQ15" s="150">
        <f t="shared" si="42"/>
        <v>23</v>
      </c>
      <c r="AR15" s="262"/>
      <c r="AS15" s="150">
        <f t="shared" si="25"/>
        <v>23</v>
      </c>
      <c r="AT15" s="114">
        <f t="shared" si="4"/>
        <v>765</v>
      </c>
      <c r="AU15" s="114">
        <f t="shared" si="5"/>
        <v>761</v>
      </c>
      <c r="AV15" s="114">
        <f t="shared" si="6"/>
        <v>757</v>
      </c>
      <c r="AW15" s="114">
        <f t="shared" si="7"/>
        <v>754</v>
      </c>
      <c r="AX15" s="151">
        <f t="shared" si="8"/>
        <v>958.99550718819046</v>
      </c>
      <c r="AY15" s="151">
        <f t="shared" si="9"/>
        <v>946.61564651947162</v>
      </c>
      <c r="AZ15" s="151">
        <f t="shared" si="10"/>
        <v>926.91601801630134</v>
      </c>
      <c r="BA15" s="151">
        <f t="shared" si="11"/>
        <v>908.63531543156967</v>
      </c>
      <c r="BB15" s="149">
        <f t="shared" si="12"/>
        <v>136.9993581697415</v>
      </c>
      <c r="BC15" s="149">
        <f t="shared" si="13"/>
        <v>135.23080664563881</v>
      </c>
      <c r="BD15" s="149">
        <f t="shared" si="14"/>
        <v>132.41657400232876</v>
      </c>
      <c r="BE15" s="149">
        <f t="shared" si="15"/>
        <v>129.80504506165283</v>
      </c>
      <c r="BF15" s="151">
        <f t="shared" si="26"/>
        <v>1.2535888982852164</v>
      </c>
      <c r="BG15" s="151">
        <f t="shared" si="27"/>
        <v>1.2439101793948379</v>
      </c>
      <c r="BH15" s="151">
        <f t="shared" si="28"/>
        <v>1.2244597331787337</v>
      </c>
      <c r="BI15" s="151">
        <f t="shared" si="29"/>
        <v>1.2050866252408086</v>
      </c>
      <c r="BK15" s="105">
        <f t="shared" si="43"/>
        <v>8.1593571101069315</v>
      </c>
      <c r="BL15" s="105">
        <f t="shared" si="44"/>
        <v>8.0540263724628929</v>
      </c>
      <c r="BM15" s="105">
        <f t="shared" si="45"/>
        <v>7.8864173454247037</v>
      </c>
      <c r="BN15" s="105">
        <f t="shared" si="46"/>
        <v>7.7308808705460947</v>
      </c>
    </row>
    <row r="16" spans="1:67" ht="15" customHeight="1" x14ac:dyDescent="0.25">
      <c r="A16" s="97"/>
      <c r="B16" s="227" t="s">
        <v>3318</v>
      </c>
      <c r="C16" s="207" t="s">
        <v>3295</v>
      </c>
      <c r="D16" s="248"/>
      <c r="E16" s="216" t="str">
        <f>IF(ISBLANK(E17),"&lt;&lt; Select Class",IF(E17&gt;35,"Clay",IF(E17&lt;5,"Sand",IF(E17&lt;10,"Loamy sand",IF(E17&lt;20,"Sandy loam",IF(E17&lt;30,"Loam",IF(E17&lt;=35,"Clay loam","")))))))</f>
        <v>&lt;&lt; Select Class</v>
      </c>
      <c r="F16" s="176" t="str">
        <f>IF(F17&gt;35,"Clay",IF(F17&lt;5,"Sand",IF(F17&lt;10,"Loamy sand",IF(F17&lt;20,"Sandy loam",IF(F17&lt;30,"Loam",IF(F17&lt;=35,"Clay loam",""))))))</f>
        <v>Sandy loam</v>
      </c>
      <c r="G16" s="135" t="str">
        <f t="shared" ref="G16:J18" si="52">IF(G17&gt;35,"Clay",IF(G17&lt;5,"Sand",IF(G17&lt;10,"Loamy sand",IF(G17&lt;20,"Sandy loam",IF(G17&lt;30,"Loam",IF(G17&lt;=35,"Clay loam",""))))))</f>
        <v>Sandy loam</v>
      </c>
      <c r="H16" s="266" t="str">
        <f t="shared" si="52"/>
        <v>Sand</v>
      </c>
      <c r="I16" s="195" t="str">
        <f t="shared" si="52"/>
        <v>Clay</v>
      </c>
      <c r="J16" s="33" t="str">
        <f t="shared" si="52"/>
        <v>Sandy loam</v>
      </c>
      <c r="K16" s="97"/>
      <c r="M16" s="324"/>
      <c r="N16" s="324"/>
      <c r="O16" s="399"/>
      <c r="P16" s="324"/>
      <c r="Q16" s="106">
        <v>1.01</v>
      </c>
      <c r="R16" s="105">
        <v>8</v>
      </c>
      <c r="S16" s="109">
        <f t="shared" si="31"/>
        <v>413.5856</v>
      </c>
      <c r="T16" s="109">
        <f t="shared" si="32"/>
        <v>1347.3743999999999</v>
      </c>
      <c r="U16" s="110">
        <f t="shared" si="0"/>
        <v>741</v>
      </c>
      <c r="V16" s="115">
        <f t="shared" si="47"/>
        <v>6.0768270422239308</v>
      </c>
      <c r="W16" s="296">
        <f t="shared" si="18"/>
        <v>412.55163599999997</v>
      </c>
      <c r="X16" s="296">
        <f t="shared" si="33"/>
        <v>1349.3954615999999</v>
      </c>
      <c r="Y16" s="110">
        <f t="shared" si="1"/>
        <v>737</v>
      </c>
      <c r="Z16" s="115">
        <f t="shared" si="48"/>
        <v>5.9983800927578041</v>
      </c>
      <c r="AA16" s="296">
        <f t="shared" si="20"/>
        <v>410.48370799999998</v>
      </c>
      <c r="AB16" s="296">
        <f t="shared" si="34"/>
        <v>1351.4165232</v>
      </c>
      <c r="AC16" s="110">
        <f t="shared" si="2"/>
        <v>733</v>
      </c>
      <c r="AD16" s="115">
        <f t="shared" si="49"/>
        <v>5.8735502741480916</v>
      </c>
      <c r="AE16" s="109">
        <f t="shared" si="35"/>
        <v>408.41577999999998</v>
      </c>
      <c r="AF16" s="296">
        <f t="shared" si="36"/>
        <v>1352.7638975999998</v>
      </c>
      <c r="AG16" s="110">
        <f t="shared" si="3"/>
        <v>729</v>
      </c>
      <c r="AH16" s="115">
        <f t="shared" si="50"/>
        <v>5.7577117045353248</v>
      </c>
      <c r="AI16" s="110">
        <f t="shared" si="37"/>
        <v>48.614616337791446</v>
      </c>
      <c r="AJ16" s="110">
        <f t="shared" si="38"/>
        <v>47.987040742062433</v>
      </c>
      <c r="AK16" s="110">
        <f t="shared" si="39"/>
        <v>46.988402193184733</v>
      </c>
      <c r="AL16" s="110">
        <f t="shared" si="40"/>
        <v>46.061693636282598</v>
      </c>
      <c r="AM16" s="218">
        <f t="shared" si="23"/>
        <v>0.97036129148425831</v>
      </c>
      <c r="AN16" s="114">
        <f t="shared" si="41"/>
        <v>1</v>
      </c>
      <c r="AO16" s="262"/>
      <c r="AP16" s="114">
        <f t="shared" si="24"/>
        <v>1</v>
      </c>
      <c r="AQ16" s="150">
        <f t="shared" si="42"/>
        <v>23</v>
      </c>
      <c r="AR16" s="262"/>
      <c r="AS16" s="150">
        <f t="shared" si="25"/>
        <v>23</v>
      </c>
      <c r="AT16" s="114">
        <f t="shared" si="4"/>
        <v>741</v>
      </c>
      <c r="AU16" s="114">
        <f t="shared" si="5"/>
        <v>737</v>
      </c>
      <c r="AV16" s="114">
        <f t="shared" si="6"/>
        <v>733</v>
      </c>
      <c r="AW16" s="114">
        <f t="shared" si="7"/>
        <v>729</v>
      </c>
      <c r="AX16" s="151">
        <f t="shared" si="8"/>
        <v>1118.1361757692032</v>
      </c>
      <c r="AY16" s="151">
        <f t="shared" si="9"/>
        <v>1103.7019370674359</v>
      </c>
      <c r="AZ16" s="151">
        <f t="shared" si="10"/>
        <v>1080.7332504432488</v>
      </c>
      <c r="BA16" s="151">
        <f t="shared" si="11"/>
        <v>1059.4189536344998</v>
      </c>
      <c r="BB16" s="149">
        <f t="shared" si="12"/>
        <v>139.7670219711504</v>
      </c>
      <c r="BC16" s="149">
        <f t="shared" si="13"/>
        <v>137.96274213342949</v>
      </c>
      <c r="BD16" s="149">
        <f t="shared" si="14"/>
        <v>135.0916563054061</v>
      </c>
      <c r="BE16" s="149">
        <f t="shared" si="15"/>
        <v>132.42736920431247</v>
      </c>
      <c r="BF16" s="151">
        <f t="shared" si="26"/>
        <v>1.508955702792447</v>
      </c>
      <c r="BG16" s="151">
        <f t="shared" si="27"/>
        <v>1.497560294528407</v>
      </c>
      <c r="BH16" s="151">
        <f t="shared" si="28"/>
        <v>1.4743973403045687</v>
      </c>
      <c r="BI16" s="151">
        <f t="shared" si="29"/>
        <v>1.4532495934629626</v>
      </c>
      <c r="BK16" s="105">
        <f t="shared" si="43"/>
        <v>6.9191595035222946</v>
      </c>
      <c r="BL16" s="105">
        <f t="shared" si="44"/>
        <v>6.8298387194767116</v>
      </c>
      <c r="BM16" s="105">
        <f t="shared" si="45"/>
        <v>6.6877057576933723</v>
      </c>
      <c r="BN16" s="105">
        <f t="shared" si="46"/>
        <v>6.5558103566491326</v>
      </c>
    </row>
    <row r="17" spans="1:66" ht="15" customHeight="1" x14ac:dyDescent="0.25">
      <c r="A17" s="97"/>
      <c r="B17" s="227" t="s">
        <v>3325</v>
      </c>
      <c r="C17" s="207" t="s">
        <v>3285</v>
      </c>
      <c r="D17" s="173" t="str">
        <f>IF(ISBLANK(E17),IF(ISBLANK(D16),"Optional &gt;&gt;",VLOOKUP(D16,ReferenceTables!$H$14:$J$19,3,FALSE)),E17)</f>
        <v>Optional &gt;&gt;</v>
      </c>
      <c r="E17" s="249"/>
      <c r="F17" s="175">
        <f>IF(ISBLANK(E17),IF(D17&lt;&gt;"Optional &gt;&gt;",D17,G17),E17)</f>
        <v>15.372</v>
      </c>
      <c r="G17" s="182">
        <f>VLOOKUP($F$10,Stats_Lookup!$A$4:$BC$711,18,FALSE)</f>
        <v>15.372</v>
      </c>
      <c r="H17" s="265">
        <v>3</v>
      </c>
      <c r="I17" s="194">
        <f>VLOOKUP($F$10,Stats_Lookup!$A$4:$BC$711,18+3,FALSE)</f>
        <v>45</v>
      </c>
      <c r="J17" s="33">
        <v>15.372</v>
      </c>
      <c r="K17" s="97"/>
      <c r="M17" s="324"/>
      <c r="N17" s="324"/>
      <c r="O17" s="399"/>
      <c r="P17" s="324"/>
      <c r="Q17" s="106">
        <v>1.01</v>
      </c>
      <c r="R17" s="106">
        <v>9</v>
      </c>
      <c r="S17" s="109">
        <f t="shared" si="31"/>
        <v>413.5856</v>
      </c>
      <c r="T17" s="109">
        <f t="shared" si="32"/>
        <v>1347.3743999999999</v>
      </c>
      <c r="U17" s="110">
        <f t="shared" si="0"/>
        <v>720</v>
      </c>
      <c r="V17" s="115">
        <f t="shared" si="47"/>
        <v>6.0768270422239308</v>
      </c>
      <c r="W17" s="296">
        <f t="shared" si="18"/>
        <v>412.42239050000001</v>
      </c>
      <c r="X17" s="296">
        <f t="shared" si="33"/>
        <v>1349.6480942999999</v>
      </c>
      <c r="Y17" s="110">
        <f t="shared" si="1"/>
        <v>716</v>
      </c>
      <c r="Z17" s="115">
        <f t="shared" si="48"/>
        <v>5.9983800927578041</v>
      </c>
      <c r="AA17" s="296">
        <f t="shared" si="20"/>
        <v>410.09597150000002</v>
      </c>
      <c r="AB17" s="296">
        <f t="shared" si="34"/>
        <v>1351.9217885999999</v>
      </c>
      <c r="AC17" s="110">
        <f t="shared" si="2"/>
        <v>711</v>
      </c>
      <c r="AD17" s="115">
        <f t="shared" si="49"/>
        <v>5.8735502741480916</v>
      </c>
      <c r="AE17" s="109">
        <f t="shared" si="35"/>
        <v>407.76955249999997</v>
      </c>
      <c r="AF17" s="296">
        <f t="shared" si="36"/>
        <v>1353.4375848</v>
      </c>
      <c r="AG17" s="110">
        <f t="shared" si="3"/>
        <v>707</v>
      </c>
      <c r="AH17" s="115">
        <f t="shared" si="50"/>
        <v>5.7577117045353248</v>
      </c>
      <c r="AI17" s="110">
        <f t="shared" si="37"/>
        <v>54.691443380015379</v>
      </c>
      <c r="AJ17" s="110">
        <f t="shared" si="38"/>
        <v>53.985420834820239</v>
      </c>
      <c r="AK17" s="110">
        <f t="shared" si="39"/>
        <v>52.861952467332827</v>
      </c>
      <c r="AL17" s="110">
        <f t="shared" si="40"/>
        <v>51.819405340817923</v>
      </c>
      <c r="AM17" s="218">
        <f t="shared" si="23"/>
        <v>0.99082483808700916</v>
      </c>
      <c r="AN17" s="114">
        <f t="shared" si="41"/>
        <v>1</v>
      </c>
      <c r="AO17" s="262"/>
      <c r="AP17" s="114">
        <f t="shared" si="24"/>
        <v>1</v>
      </c>
      <c r="AQ17" s="150">
        <f t="shared" si="42"/>
        <v>23</v>
      </c>
      <c r="AR17" s="262"/>
      <c r="AS17" s="150">
        <f t="shared" si="25"/>
        <v>23</v>
      </c>
      <c r="AT17" s="114">
        <f t="shared" si="4"/>
        <v>720</v>
      </c>
      <c r="AU17" s="114">
        <f t="shared" si="5"/>
        <v>716</v>
      </c>
      <c r="AV17" s="114">
        <f t="shared" si="6"/>
        <v>711</v>
      </c>
      <c r="AW17" s="114">
        <f t="shared" si="7"/>
        <v>707</v>
      </c>
      <c r="AX17" s="151">
        <f t="shared" si="8"/>
        <v>1257.9031977403538</v>
      </c>
      <c r="AY17" s="151">
        <f t="shared" si="9"/>
        <v>1241.6646792008655</v>
      </c>
      <c r="AZ17" s="151">
        <f t="shared" si="10"/>
        <v>1215.8249067486549</v>
      </c>
      <c r="BA17" s="151">
        <f t="shared" si="11"/>
        <v>1191.8463228388123</v>
      </c>
      <c r="BB17" s="149">
        <f t="shared" si="12"/>
        <v>139.7670219711504</v>
      </c>
      <c r="BC17" s="149">
        <f t="shared" si="13"/>
        <v>137.96274213342949</v>
      </c>
      <c r="BD17" s="149">
        <f t="shared" si="14"/>
        <v>135.0916563054061</v>
      </c>
      <c r="BE17" s="149">
        <f t="shared" si="15"/>
        <v>132.42736920431247</v>
      </c>
      <c r="BF17" s="151">
        <f t="shared" si="26"/>
        <v>1.7470877746393803</v>
      </c>
      <c r="BG17" s="151">
        <f t="shared" si="27"/>
        <v>1.7341685463699239</v>
      </c>
      <c r="BH17" s="151">
        <f t="shared" si="28"/>
        <v>1.7100209658912164</v>
      </c>
      <c r="BI17" s="151">
        <f t="shared" si="29"/>
        <v>1.6857798059954912</v>
      </c>
      <c r="BK17" s="105">
        <f t="shared" si="43"/>
        <v>6.0768270422239326</v>
      </c>
      <c r="BL17" s="105">
        <f t="shared" si="44"/>
        <v>5.9983800927578059</v>
      </c>
      <c r="BM17" s="105">
        <f t="shared" si="45"/>
        <v>5.8735502741480943</v>
      </c>
      <c r="BN17" s="105">
        <f t="shared" si="46"/>
        <v>5.7577117045353248</v>
      </c>
    </row>
    <row r="18" spans="1:66" ht="15" customHeight="1" x14ac:dyDescent="0.25">
      <c r="A18" s="97"/>
      <c r="B18" s="227" t="s">
        <v>3319</v>
      </c>
      <c r="C18" s="207" t="s">
        <v>3295</v>
      </c>
      <c r="D18" s="250"/>
      <c r="E18" s="216" t="str">
        <f>IF(ISBLANK(E19),"&lt;&lt; Select Class",IF(E19&gt;35,"Clay",IF(E19&lt;5,"Sand",IF(E19&lt;10,"Loamy sand",IF(E19&lt;20,"Sandy loam",IF(E19&lt;30,"Loam",IF(E19&lt;=35,"Clay loam","")))))))</f>
        <v>&lt;&lt; Select Class</v>
      </c>
      <c r="F18" s="176" t="str">
        <f>IF(F19&gt;35,"Clay",IF(F19&lt;5,"Sand",IF(F19&lt;10,"Loamy sand",IF(F19&lt;20,"Sandy loam",IF(F19&lt;30,"Loam",IF(F19&lt;=35,"Clay loam",""))))))</f>
        <v>Clay</v>
      </c>
      <c r="G18" s="135" t="str">
        <f t="shared" si="52"/>
        <v>Clay</v>
      </c>
      <c r="H18" s="266" t="str">
        <f t="shared" si="52"/>
        <v>Sand</v>
      </c>
      <c r="I18" s="195" t="str">
        <f t="shared" si="52"/>
        <v>Clay</v>
      </c>
      <c r="J18" s="33" t="str">
        <f t="shared" si="52"/>
        <v>Clay</v>
      </c>
      <c r="K18" s="97"/>
      <c r="M18" s="324"/>
      <c r="N18" s="324"/>
      <c r="O18" s="399"/>
      <c r="P18" s="324"/>
      <c r="Q18" s="106"/>
      <c r="R18" s="105">
        <v>10</v>
      </c>
      <c r="S18" s="109">
        <f t="shared" si="31"/>
        <v>413.5856</v>
      </c>
      <c r="T18" s="109">
        <f t="shared" si="32"/>
        <v>1347.3743999999999</v>
      </c>
      <c r="U18" s="110">
        <f t="shared" si="0"/>
        <v>701</v>
      </c>
      <c r="V18" s="218">
        <f t="shared" ref="V18:V49" si="53">(IF((EXP((1.83706618810336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- 1)&gt;0.3,(EXP((1.83706618810336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              0.3*((0.55 * ( ( 1.1682 -  (0.3-(EXP((1.83706618810336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- 1)))^3.9  )))                    ))*0.496*3.67</f>
        <v>6.0166604378454762</v>
      </c>
      <c r="W18" s="296">
        <f t="shared" si="18"/>
        <v>412.29314499999998</v>
      </c>
      <c r="X18" s="296">
        <f t="shared" si="33"/>
        <v>1349.900727</v>
      </c>
      <c r="Y18" s="110">
        <f t="shared" si="1"/>
        <v>697</v>
      </c>
      <c r="Z18" s="218">
        <f t="shared" ref="Z18:Z49" si="54">(IF((EXP((1.83706618810336 * LN((IF(W18 &gt; 300, W18, 300 - ( 50 * ( 300 - W18 ) / 200 ) )) + 1)) + (-0.09543393654025 * LN($R18 + 1)) + (0.00378390923577 * ($F$15 )) + (0.27721597082682 * LN(Y18 + 1)) + (-0.06623347674796 * LN(((1-($F$21/100)) * Y18) + 1)) + (-0.00987216709889 * ($F$20)) + (0.22365125007698 * LN($F$17+ 1)) + (-1.61054183159204 * LN((IF(X18 &lt; 1450, X18, 1450 + ( 75 * (X18- 1450 ) / 655 ) )) + 1)) + 0) - 1)&gt;0.3,(EXP((1.83706618810336 * LN((IF(W18 &gt; 300, W18, 300 - ( 50 * ( 300 - W18 ) / 200 ) )) + 1)) + (-0.09543393654025 * LN($R18 + 1)) + (0.00378390923577 * ($F$15 )) + (0.27721597082682 * LN(Y18 + 1)) + (-0.06623347674796 * LN(((1-($F$21/100)) * Y18) + 1)) + (-0.00987216709889 * ($F$20)) + (0.22365125007698 * LN($F$17+ 1)) + (-1.61054183159204 * LN((IF(X18 &lt; 1450, X18, 1450 + ( 75 * (X18- 1450 ) / 655 ) )) + 1)) + 0) - 1),              0.3*((0.55 * ( ( 1.1682 -  (0.3-(EXP((1.83706618810336 * LN((IF(W18 &gt; 300, W18, 300 - ( 50 * ( 300 - W18 ) / 200 ) )) + 1)) + (-0.09543393654025 * LN($R18 + 1)) + (0.00378390923577 * ($F$15 )) + (0.27721597082682 * LN(Y18 + 1)) + (-0.06623347674796 * LN(((1-($F$21/100)) * Y18) + 1)) + (-0.00987216709889 * ($F$20)) + (0.22365125007698 * LN($F$17+ 1)) + (-1.61054183159204 * LN((IF(X18 &lt; 1450, X18, 1450 + ( 75 * (X18- 1450 ) / 655 ) )) + 1)) + 0) - 1)))^3.9  )))                    ))*0.496*3.67</f>
        <v>5.938990190849311</v>
      </c>
      <c r="AA18" s="296">
        <f t="shared" si="20"/>
        <v>409.708235</v>
      </c>
      <c r="AB18" s="296">
        <f t="shared" si="34"/>
        <v>1352.427054</v>
      </c>
      <c r="AC18" s="110">
        <f t="shared" si="2"/>
        <v>692</v>
      </c>
      <c r="AD18" s="218">
        <f t="shared" ref="AD18:AD49" si="55">(IF((EXP((1.83706618810336 * LN((IF(AA18 &gt; 300, AA18, 300 - ( 50 * ( 300 - AA18 ) / 200 ) )) + 1)) + (-0.09543393654025 * LN($R18 + 1)) + (0.00378390923577 * ($F$15 )) + (0.27721597082682 * LN(AC18 + 1)) + (-0.06623347674796 * LN(((1-($F$21/100)) * AC18) + 1)) + (-0.00987216709889 * ($F$20)) + (0.22365125007698 * LN($F$17+ 1)) + (-1.61054183159204 * LN((IF(AB18 &lt; 1450, AB18, 1450 + ( 75 * (AB18- 1450 ) / 655 ) )) + 1)) + 0) - 1)&gt;0.3,(EXP((1.83706618810336 * LN((IF(AA18 &gt; 300, AA18, 300 - ( 50 * ( 300 - AA18 ) / 200 ) )) + 1)) + (-0.09543393654025 * LN($R18 + 1)) + (0.00378390923577 * ($F$15 )) + (0.27721597082682 * LN(AC18 + 1)) + (-0.06623347674796 * LN(((1-($F$21/100)) * AC18) + 1)) + (-0.00987216709889 * ($F$20)) + (0.22365125007698 * LN($F$17+ 1)) + (-1.61054183159204 * LN((IF(AB18 &lt; 1450, AB18, 1450 + ( 75 * (AB18- 1450 ) / 655 ) )) + 1)) + 0) - 1),              0.3*((0.55 * ( ( 1.1682 -  (0.3-(EXP((1.83706618810336 * LN((IF(AA18 &gt; 300, AA18, 300 - ( 50 * ( 300 - AA18 ) / 200 ) )) + 1)) + (-0.09543393654025 * LN($R18 + 1)) + (0.00378390923577 * ($F$15 )) + (0.27721597082682 * LN(AC18 + 1)) + (-0.06623347674796 * LN(((1-($F$21/100)) * AC18) + 1)) + (-0.00987216709889 * ($F$20)) + (0.22365125007698 * LN($F$17+ 1)) + (-1.61054183159204 * LN((IF(AB18 &lt; 1450, AB18, 1450 + ( 75 * (AB18- 1450 ) / 655 ) )) + 1)) + 0) - 1)))^3.9  )))                    ))*0.496*3.67</f>
        <v>5.8153963110377145</v>
      </c>
      <c r="AE18" s="109">
        <f t="shared" si="35"/>
        <v>407.12332500000002</v>
      </c>
      <c r="AF18" s="296">
        <f t="shared" si="36"/>
        <v>1354.1112719999999</v>
      </c>
      <c r="AG18" s="110">
        <f t="shared" si="3"/>
        <v>687</v>
      </c>
      <c r="AH18" s="218">
        <f t="shared" ref="AH18:AH49" si="56">(IF((EXP((1.83706618810336 * LN((IF(AE18 &gt; 300, AE18, 300 - ( 50 * ( 300 - AE18 ) / 200 ) )) + 1)) + (-0.09543393654025 * LN($R18 + 1)) + (0.00378390923577 * ($F$15 )) + (0.27721597082682 * LN(AG18 + 1)) + (-0.06623347674796 * LN(((1-($F$21/100)) * AG18) + 1)) + (-0.00987216709889 * ($F$20)) + (0.22365125007698 * LN($F$17+ 1)) + (-1.61054183159204 * LN((IF(AF18 &lt; 1450, AF18, 1450 + ( 75 * (AF18- 1450 ) / 655 ) )) + 1)) + 0) - 1)&gt;0.3,(EXP((1.83706618810336 * LN((IF(AE18 &gt; 300, AE18, 300 - ( 50 * ( 300 - AE18 ) / 200 ) )) + 1)) + (-0.09543393654025 * LN($R18 + 1)) + (0.00378390923577 * ($F$15 )) + (0.27721597082682 * LN(AG18 + 1)) + (-0.06623347674796 * LN(((1-($F$21/100)) * AG18) + 1)) + (-0.00987216709889 * ($F$20)) + (0.22365125007698 * LN($F$17+ 1)) + (-1.61054183159204 * LN((IF(AF18 &lt; 1450, AF18, 1450 + ( 75 * (AF18- 1450 ) / 655 ) )) + 1)) + 0) - 1),              0.3*((0.55 * ( ( 1.1682 -  (0.3-(EXP((1.83706618810336 * LN((IF(AE18 &gt; 300, AE18, 300 - ( 50 * ( 300 - AE18 ) / 200 ) )) + 1)) + (-0.09543393654025 * LN($R18 + 1)) + (0.00378390923577 * ($F$15 )) + (0.27721597082682 * LN(AG18 + 1)) + (-0.06623347674796 * LN(((1-($F$21/100)) * AG18) + 1)) + (-0.00987216709889 * ($F$20)) + (0.22365125007698 * LN($F$17+ 1)) + (-1.61054183159204 * LN((IF(AF18 &lt; 1450, AF18, 1450 + ( 75 * (AF18- 1450 ) / 655 ) )) + 1)) + 0) - 1)))^3.9  )))                    ))*0.496*3.67</f>
        <v>5.7007046579557672</v>
      </c>
      <c r="AI18" s="110">
        <f t="shared" si="37"/>
        <v>60.166604378454764</v>
      </c>
      <c r="AJ18" s="110">
        <f t="shared" si="38"/>
        <v>59.389901908493108</v>
      </c>
      <c r="AK18" s="110">
        <f t="shared" si="39"/>
        <v>58.153963110377148</v>
      </c>
      <c r="AL18" s="110">
        <f t="shared" si="40"/>
        <v>57.007046579557674</v>
      </c>
      <c r="AM18" s="218">
        <f>V18/((IF((EXP((1.83706618810336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- 1)&gt;0.3,(EXP((1.83706618810336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              0.3*((0.55 * ( ( 1.1682 -  (0.3-(EXP((1.83706618810336 * LN((IF(S18 &gt; 300, S18, 300 - ( 50 * ( 300 - S18 ) / 200 ) )) + 1)) + (-0.09543393654025 * LN($R18 + 1)) + (0.00378390923577 * ($F$15 )) + (0.27721597082682 * LN(U18 + 1)) + (-0.06623347674796 * LN(((1-($F$21/100)) * U18) + 1)) + (-0.00987216709889 * ($F$20)) + (0.22365125007698 * LN($F$17+ 1)) + (-1.61054183159204 * LN((IF(T18 &lt; 1450, T18, 1450 + ( 75 * (T18- 1450 ) / 655 ) )) + 1)) + 0) - 1)))^3.9  )))                    ))*0.496*3.67)</f>
        <v>1</v>
      </c>
      <c r="AN18" s="114">
        <f t="shared" si="41"/>
        <v>1</v>
      </c>
      <c r="AO18" s="262"/>
      <c r="AP18" s="114">
        <f t="shared" si="24"/>
        <v>1</v>
      </c>
      <c r="AQ18" s="150">
        <f t="shared" si="42"/>
        <v>23</v>
      </c>
      <c r="AR18" s="262"/>
      <c r="AS18" s="150">
        <f t="shared" si="25"/>
        <v>23</v>
      </c>
      <c r="AT18" s="114">
        <f t="shared" si="4"/>
        <v>701</v>
      </c>
      <c r="AU18" s="114">
        <f t="shared" si="5"/>
        <v>697</v>
      </c>
      <c r="AV18" s="114">
        <f t="shared" si="6"/>
        <v>692</v>
      </c>
      <c r="AW18" s="114">
        <f t="shared" si="7"/>
        <v>687</v>
      </c>
      <c r="AX18" s="151">
        <f t="shared" si="8"/>
        <v>1383.8319007044595</v>
      </c>
      <c r="AY18" s="151">
        <f t="shared" si="9"/>
        <v>1365.9677438953415</v>
      </c>
      <c r="AZ18" s="151">
        <f t="shared" si="10"/>
        <v>1337.5411515386745</v>
      </c>
      <c r="BA18" s="151">
        <f t="shared" si="11"/>
        <v>1311.1620713298264</v>
      </c>
      <c r="BB18" s="149">
        <f t="shared" si="12"/>
        <v>138.38319007044595</v>
      </c>
      <c r="BC18" s="149">
        <f t="shared" si="13"/>
        <v>136.59677438953415</v>
      </c>
      <c r="BD18" s="149">
        <f t="shared" si="14"/>
        <v>133.75411515386745</v>
      </c>
      <c r="BE18" s="149">
        <f t="shared" si="15"/>
        <v>131.11620713298265</v>
      </c>
      <c r="BF18" s="151">
        <f t="shared" si="26"/>
        <v>1.9740825972959479</v>
      </c>
      <c r="BG18" s="151">
        <f t="shared" si="27"/>
        <v>1.9597815550865731</v>
      </c>
      <c r="BH18" s="151">
        <f t="shared" si="28"/>
        <v>1.9328629357495297</v>
      </c>
      <c r="BI18" s="151">
        <f t="shared" si="29"/>
        <v>1.9085328549196892</v>
      </c>
      <c r="BK18" s="105">
        <f t="shared" si="43"/>
        <v>5.4751609984393852</v>
      </c>
      <c r="BL18" s="105">
        <f t="shared" si="44"/>
        <v>5.4044810736728692</v>
      </c>
      <c r="BM18" s="105">
        <f t="shared" si="45"/>
        <v>5.2920106430443212</v>
      </c>
      <c r="BN18" s="105">
        <f t="shared" si="46"/>
        <v>5.1876412387397508</v>
      </c>
    </row>
    <row r="19" spans="1:66" ht="15" customHeight="1" x14ac:dyDescent="0.25">
      <c r="A19" s="97"/>
      <c r="B19" s="227" t="s">
        <v>3324</v>
      </c>
      <c r="C19" s="207" t="s">
        <v>3285</v>
      </c>
      <c r="D19" s="173" t="str">
        <f>IF(ISBLANK(E19),IF(ISBLANK(D18),"Optional &gt;&gt;",VLOOKUP(D18,ReferenceTables!$H$14:$J$21,3,FALSE)),E19)</f>
        <v>Optional &gt;&gt;</v>
      </c>
      <c r="E19" s="251"/>
      <c r="F19" s="175">
        <f>IF(ISBLANK(E19),IF(D19&lt;&gt;"Optional &gt;&gt;",D19,G19),E19)</f>
        <v>42.918480000000002</v>
      </c>
      <c r="G19" s="182">
        <f>IF(((G20*0.9)-G17)&gt;45,45,(G20*0.9)-G17)</f>
        <v>42.918480000000002</v>
      </c>
      <c r="H19" s="265">
        <v>3</v>
      </c>
      <c r="I19" s="194">
        <f>VLOOKUP($F$10,Stats_Lookup!$A$4:$BC$711,18+3,FALSE)</f>
        <v>45</v>
      </c>
      <c r="J19" s="33">
        <v>43</v>
      </c>
      <c r="K19" s="97"/>
      <c r="M19" s="324"/>
      <c r="N19" s="324"/>
      <c r="O19" s="399"/>
      <c r="P19" s="324"/>
      <c r="Q19" s="106"/>
      <c r="R19" s="106">
        <v>11</v>
      </c>
      <c r="S19" s="109">
        <f t="shared" si="31"/>
        <v>413.5856</v>
      </c>
      <c r="T19" s="109">
        <f t="shared" si="32"/>
        <v>1347.3743999999999</v>
      </c>
      <c r="U19" s="110">
        <f t="shared" si="0"/>
        <v>685</v>
      </c>
      <c r="V19" s="218">
        <f t="shared" si="53"/>
        <v>5.9140144760026843</v>
      </c>
      <c r="W19" s="296">
        <f t="shared" si="18"/>
        <v>412.16389950000001</v>
      </c>
      <c r="X19" s="296">
        <f t="shared" si="33"/>
        <v>1350.1533597</v>
      </c>
      <c r="Y19" s="110">
        <f t="shared" si="1"/>
        <v>681</v>
      </c>
      <c r="Z19" s="218">
        <f t="shared" si="54"/>
        <v>5.8304411468015473</v>
      </c>
      <c r="AA19" s="296">
        <f t="shared" si="20"/>
        <v>409.32049849999999</v>
      </c>
      <c r="AB19" s="296">
        <f t="shared" si="34"/>
        <v>1352.9323193999999</v>
      </c>
      <c r="AC19" s="110">
        <f t="shared" si="2"/>
        <v>675</v>
      </c>
      <c r="AD19" s="218">
        <f t="shared" si="55"/>
        <v>5.6949657461350283</v>
      </c>
      <c r="AE19" s="109">
        <f t="shared" si="35"/>
        <v>406.47709750000001</v>
      </c>
      <c r="AF19" s="296">
        <f t="shared" si="36"/>
        <v>1354.7849592</v>
      </c>
      <c r="AG19" s="110">
        <f t="shared" si="3"/>
        <v>670</v>
      </c>
      <c r="AH19" s="218">
        <f t="shared" si="56"/>
        <v>5.571622245093427</v>
      </c>
      <c r="AI19" s="110">
        <f t="shared" si="37"/>
        <v>65.054159236029534</v>
      </c>
      <c r="AJ19" s="110">
        <f t="shared" si="38"/>
        <v>64.134852614817021</v>
      </c>
      <c r="AK19" s="110">
        <f t="shared" si="39"/>
        <v>62.64462320748531</v>
      </c>
      <c r="AL19" s="110">
        <f t="shared" si="40"/>
        <v>61.287844696027697</v>
      </c>
      <c r="AM19" s="103">
        <v>1</v>
      </c>
      <c r="AN19" s="114">
        <f t="shared" si="41"/>
        <v>1</v>
      </c>
      <c r="AO19" s="262"/>
      <c r="AP19" s="114">
        <f t="shared" si="24"/>
        <v>1</v>
      </c>
      <c r="AQ19" s="150">
        <f t="shared" si="42"/>
        <v>23</v>
      </c>
      <c r="AR19" s="262"/>
      <c r="AS19" s="150">
        <f t="shared" si="25"/>
        <v>23</v>
      </c>
      <c r="AT19" s="114">
        <f t="shared" si="4"/>
        <v>685</v>
      </c>
      <c r="AU19" s="114">
        <f t="shared" si="5"/>
        <v>681</v>
      </c>
      <c r="AV19" s="114">
        <f t="shared" si="6"/>
        <v>675</v>
      </c>
      <c r="AW19" s="114">
        <f t="shared" si="7"/>
        <v>670</v>
      </c>
      <c r="AX19" s="151">
        <f t="shared" si="8"/>
        <v>1496.2456624286792</v>
      </c>
      <c r="AY19" s="151">
        <f t="shared" si="9"/>
        <v>1475.1016101407915</v>
      </c>
      <c r="AZ19" s="151">
        <f t="shared" si="10"/>
        <v>1440.8263337721621</v>
      </c>
      <c r="BA19" s="151">
        <f t="shared" si="11"/>
        <v>1409.620428008637</v>
      </c>
      <c r="BB19" s="149">
        <f t="shared" si="12"/>
        <v>136.02233294806175</v>
      </c>
      <c r="BC19" s="149">
        <f t="shared" si="13"/>
        <v>134.10014637643559</v>
      </c>
      <c r="BD19" s="149">
        <f t="shared" si="14"/>
        <v>130.98421216110566</v>
      </c>
      <c r="BE19" s="149">
        <f t="shared" si="15"/>
        <v>128.14731163714882</v>
      </c>
      <c r="BF19" s="151">
        <f t="shared" si="26"/>
        <v>2.1843002371221596</v>
      </c>
      <c r="BG19" s="151">
        <f t="shared" si="27"/>
        <v>2.1660816595312653</v>
      </c>
      <c r="BH19" s="151">
        <f t="shared" si="28"/>
        <v>2.1345575315143144</v>
      </c>
      <c r="BI19" s="151">
        <f t="shared" si="29"/>
        <v>2.1039110865800552</v>
      </c>
      <c r="BK19" s="105">
        <f t="shared" si="43"/>
        <v>4.88755485757477</v>
      </c>
      <c r="BL19" s="105">
        <f t="shared" si="44"/>
        <v>4.7449507063239125</v>
      </c>
      <c r="BM19" s="105">
        <f t="shared" si="45"/>
        <v>4.4906600971081616</v>
      </c>
      <c r="BN19" s="105">
        <f t="shared" si="46"/>
        <v>4.2807981164700237</v>
      </c>
    </row>
    <row r="20" spans="1:66" ht="15" customHeight="1" x14ac:dyDescent="0.25">
      <c r="A20" s="97"/>
      <c r="B20" s="227" t="s">
        <v>3320</v>
      </c>
      <c r="C20" s="207" t="s">
        <v>175</v>
      </c>
      <c r="D20" s="173" t="str">
        <f>IF(D17&amp;D19="Optional &gt;&gt;Optional &gt;&gt;","Optional &gt;&gt;",IF(D19="Optional &gt;&gt;",(25.023166*((F17^0.343919))+4),100*((F17+F19)/90)))</f>
        <v>Optional &gt;&gt;</v>
      </c>
      <c r="E20" s="252"/>
      <c r="F20" s="175">
        <f>IF(ISBLANK(E20),IF(D20&lt;&gt;"Optional &gt;&gt;",D20,G20),E20)</f>
        <v>64.767200000000003</v>
      </c>
      <c r="G20" s="182">
        <f>VLOOKUP($F$10,Stats_Lookup!$A$4:$BC$711,22,FALSE)</f>
        <v>64.767200000000003</v>
      </c>
      <c r="H20" s="265">
        <f>VLOOKUP($F$10,Stats_Lookup!$A$4:$BC$711,22+2,FALSE)</f>
        <v>13</v>
      </c>
      <c r="I20" s="194">
        <f>VLOOKUP($F$10,Stats_Lookup!$A$4:$BC$711,22+3,FALSE)</f>
        <v>100</v>
      </c>
      <c r="J20" s="33">
        <v>64.767200000000003</v>
      </c>
      <c r="K20" s="97"/>
      <c r="L20" s="396"/>
      <c r="M20" s="401"/>
      <c r="O20" s="399"/>
      <c r="P20" s="402"/>
      <c r="Q20" s="106"/>
      <c r="R20" s="105">
        <v>12</v>
      </c>
      <c r="S20" s="109">
        <f t="shared" si="31"/>
        <v>413.5856</v>
      </c>
      <c r="T20" s="109">
        <f t="shared" si="32"/>
        <v>1347.3743999999999</v>
      </c>
      <c r="U20" s="110">
        <f t="shared" si="0"/>
        <v>670</v>
      </c>
      <c r="V20" s="218">
        <f t="shared" si="53"/>
        <v>5.8193200322847769</v>
      </c>
      <c r="W20" s="296">
        <f t="shared" si="18"/>
        <v>412.03465399999999</v>
      </c>
      <c r="X20" s="296">
        <f t="shared" si="33"/>
        <v>1350.4059923999998</v>
      </c>
      <c r="Y20" s="110">
        <f t="shared" si="1"/>
        <v>666</v>
      </c>
      <c r="Z20" s="218">
        <f t="shared" si="54"/>
        <v>5.7299435723105523</v>
      </c>
      <c r="AA20" s="296">
        <f t="shared" si="20"/>
        <v>408.93276200000003</v>
      </c>
      <c r="AB20" s="296">
        <f t="shared" si="34"/>
        <v>1353.4375848</v>
      </c>
      <c r="AC20" s="110">
        <f t="shared" si="2"/>
        <v>659</v>
      </c>
      <c r="AD20" s="218">
        <f t="shared" si="55"/>
        <v>5.5827266189274551</v>
      </c>
      <c r="AE20" s="109">
        <f t="shared" si="35"/>
        <v>405.83087</v>
      </c>
      <c r="AF20" s="296">
        <f t="shared" si="36"/>
        <v>1355.4586463999999</v>
      </c>
      <c r="AG20" s="110">
        <f t="shared" si="3"/>
        <v>654</v>
      </c>
      <c r="AH20" s="218">
        <f t="shared" si="56"/>
        <v>5.4509180681387699</v>
      </c>
      <c r="AI20" s="110">
        <f t="shared" si="37"/>
        <v>69.831840387417316</v>
      </c>
      <c r="AJ20" s="110">
        <f t="shared" si="38"/>
        <v>68.759322867726624</v>
      </c>
      <c r="AK20" s="110">
        <f t="shared" si="39"/>
        <v>66.992719427129458</v>
      </c>
      <c r="AL20" s="110">
        <f t="shared" si="40"/>
        <v>65.411016817665242</v>
      </c>
      <c r="AM20" s="103">
        <v>1</v>
      </c>
      <c r="AN20" s="114">
        <f t="shared" si="41"/>
        <v>1</v>
      </c>
      <c r="AO20" s="262"/>
      <c r="AP20" s="114">
        <f t="shared" si="24"/>
        <v>1</v>
      </c>
      <c r="AQ20" s="150">
        <f t="shared" si="42"/>
        <v>23</v>
      </c>
      <c r="AR20" s="262"/>
      <c r="AS20" s="150">
        <f t="shared" si="25"/>
        <v>23</v>
      </c>
      <c r="AT20" s="114">
        <f t="shared" si="4"/>
        <v>670</v>
      </c>
      <c r="AU20" s="114">
        <f t="shared" si="5"/>
        <v>666</v>
      </c>
      <c r="AV20" s="114">
        <f t="shared" si="6"/>
        <v>659</v>
      </c>
      <c r="AW20" s="114">
        <f t="shared" si="7"/>
        <v>654</v>
      </c>
      <c r="AX20" s="151">
        <f t="shared" si="8"/>
        <v>1606.1323289105983</v>
      </c>
      <c r="AY20" s="151">
        <f t="shared" si="9"/>
        <v>1581.4644259577124</v>
      </c>
      <c r="AZ20" s="151">
        <f t="shared" si="10"/>
        <v>1540.8325468239775</v>
      </c>
      <c r="BA20" s="151">
        <f t="shared" si="11"/>
        <v>1504.4533868063006</v>
      </c>
      <c r="BB20" s="149">
        <f t="shared" si="12"/>
        <v>133.84436074254987</v>
      </c>
      <c r="BC20" s="149">
        <f t="shared" si="13"/>
        <v>131.78870216314272</v>
      </c>
      <c r="BD20" s="149">
        <f t="shared" si="14"/>
        <v>128.40271223533148</v>
      </c>
      <c r="BE20" s="149">
        <f t="shared" si="15"/>
        <v>125.37111556719171</v>
      </c>
      <c r="BF20" s="151">
        <f t="shared" si="26"/>
        <v>2.3972124312098484</v>
      </c>
      <c r="BG20" s="151">
        <f t="shared" si="27"/>
        <v>2.3745712101467151</v>
      </c>
      <c r="BH20" s="151">
        <f t="shared" si="28"/>
        <v>2.3381374003398747</v>
      </c>
      <c r="BI20" s="151">
        <f t="shared" si="29"/>
        <v>2.300387441599848</v>
      </c>
      <c r="BK20" s="105">
        <f t="shared" si="43"/>
        <v>4.7776811513877817</v>
      </c>
      <c r="BL20" s="105">
        <f t="shared" si="44"/>
        <v>4.6244702529096031</v>
      </c>
      <c r="BM20" s="105">
        <f t="shared" si="45"/>
        <v>4.3480962196441482</v>
      </c>
      <c r="BN20" s="105">
        <f t="shared" si="46"/>
        <v>4.1231721216375448</v>
      </c>
    </row>
    <row r="21" spans="1:66" ht="15" customHeight="1" x14ac:dyDescent="0.25">
      <c r="A21" s="97"/>
      <c r="B21" s="228" t="s">
        <v>3327</v>
      </c>
      <c r="C21" s="207" t="s">
        <v>175</v>
      </c>
      <c r="D21" s="173" t="str">
        <f>IF(ISBLANK(E21),"Optional &gt;&gt;","")</f>
        <v>Optional &gt;&gt;</v>
      </c>
      <c r="E21" s="260"/>
      <c r="F21" s="175">
        <f>IF(ISBLANK(E21),G21,E21)</f>
        <v>88</v>
      </c>
      <c r="G21" s="182">
        <v>88</v>
      </c>
      <c r="H21" s="265">
        <v>50</v>
      </c>
      <c r="I21" s="194">
        <v>100</v>
      </c>
      <c r="J21" s="183">
        <v>88</v>
      </c>
      <c r="K21" s="97"/>
      <c r="L21" s="396"/>
      <c r="M21" s="401"/>
      <c r="O21" s="399"/>
      <c r="P21" s="402"/>
      <c r="Q21" s="106"/>
      <c r="R21" s="106">
        <v>13</v>
      </c>
      <c r="S21" s="109">
        <f t="shared" si="31"/>
        <v>413.5856</v>
      </c>
      <c r="T21" s="109">
        <f t="shared" si="32"/>
        <v>1347.3743999999999</v>
      </c>
      <c r="U21" s="110">
        <f t="shared" si="0"/>
        <v>657</v>
      </c>
      <c r="V21" s="218">
        <f t="shared" si="53"/>
        <v>5.7341256692534994</v>
      </c>
      <c r="W21" s="296">
        <f t="shared" si="18"/>
        <v>411.90540850000002</v>
      </c>
      <c r="X21" s="296">
        <f t="shared" si="33"/>
        <v>1350.6586250999999</v>
      </c>
      <c r="Y21" s="110">
        <f t="shared" si="1"/>
        <v>652</v>
      </c>
      <c r="Z21" s="218">
        <f t="shared" si="54"/>
        <v>5.6366045915437706</v>
      </c>
      <c r="AA21" s="296">
        <f t="shared" si="20"/>
        <v>408.54502550000001</v>
      </c>
      <c r="AB21" s="296">
        <f t="shared" si="34"/>
        <v>1353.9428501999998</v>
      </c>
      <c r="AC21" s="110">
        <f t="shared" si="2"/>
        <v>645</v>
      </c>
      <c r="AD21" s="218">
        <f t="shared" si="55"/>
        <v>5.4801650328726348</v>
      </c>
      <c r="AE21" s="109">
        <f t="shared" si="35"/>
        <v>405.1846425</v>
      </c>
      <c r="AF21" s="296">
        <f t="shared" si="36"/>
        <v>1356.1323335999998</v>
      </c>
      <c r="AG21" s="110">
        <f t="shared" si="3"/>
        <v>640</v>
      </c>
      <c r="AH21" s="218">
        <f t="shared" si="56"/>
        <v>5.3400354973364683</v>
      </c>
      <c r="AI21" s="110">
        <f t="shared" si="37"/>
        <v>74.543633700295487</v>
      </c>
      <c r="AJ21" s="110">
        <f t="shared" si="38"/>
        <v>73.275859690069012</v>
      </c>
      <c r="AK21" s="110">
        <f t="shared" si="39"/>
        <v>71.242145427344255</v>
      </c>
      <c r="AL21" s="110">
        <f t="shared" si="40"/>
        <v>69.420461465374089</v>
      </c>
      <c r="AM21" s="103">
        <v>1</v>
      </c>
      <c r="AN21" s="114">
        <f t="shared" si="41"/>
        <v>1</v>
      </c>
      <c r="AO21" s="262"/>
      <c r="AP21" s="114">
        <f t="shared" si="24"/>
        <v>1</v>
      </c>
      <c r="AQ21" s="150">
        <f t="shared" si="42"/>
        <v>23</v>
      </c>
      <c r="AR21" s="262"/>
      <c r="AS21" s="150">
        <f t="shared" si="25"/>
        <v>23</v>
      </c>
      <c r="AT21" s="114">
        <f t="shared" si="4"/>
        <v>657</v>
      </c>
      <c r="AU21" s="114">
        <f t="shared" si="5"/>
        <v>652</v>
      </c>
      <c r="AV21" s="114">
        <f t="shared" si="6"/>
        <v>645</v>
      </c>
      <c r="AW21" s="114">
        <f t="shared" si="7"/>
        <v>640</v>
      </c>
      <c r="AX21" s="151">
        <f t="shared" si="8"/>
        <v>1714.5035751067962</v>
      </c>
      <c r="AY21" s="151">
        <f t="shared" si="9"/>
        <v>1685.3447728715873</v>
      </c>
      <c r="AZ21" s="151">
        <f t="shared" si="10"/>
        <v>1638.5693448289178</v>
      </c>
      <c r="BA21" s="151">
        <f t="shared" si="11"/>
        <v>1596.670613703604</v>
      </c>
      <c r="BB21" s="149">
        <f t="shared" si="12"/>
        <v>131.8848903928305</v>
      </c>
      <c r="BC21" s="149">
        <f t="shared" si="13"/>
        <v>129.64190560550674</v>
      </c>
      <c r="BD21" s="149">
        <f t="shared" si="14"/>
        <v>126.04379575607059</v>
      </c>
      <c r="BE21" s="149">
        <f t="shared" si="15"/>
        <v>122.82081643873877</v>
      </c>
      <c r="BF21" s="151">
        <f t="shared" si="26"/>
        <v>2.6095944826587463</v>
      </c>
      <c r="BG21" s="151">
        <f t="shared" si="27"/>
        <v>2.5848846209686922</v>
      </c>
      <c r="BH21" s="151">
        <f t="shared" si="28"/>
        <v>2.5404175888820433</v>
      </c>
      <c r="BI21" s="151">
        <f t="shared" si="29"/>
        <v>2.494797833911881</v>
      </c>
      <c r="BK21" s="105">
        <f t="shared" si="43"/>
        <v>4.7117933128781715</v>
      </c>
      <c r="BL21" s="105">
        <f t="shared" si="44"/>
        <v>4.5165368223423883</v>
      </c>
      <c r="BM21" s="105">
        <f t="shared" si="45"/>
        <v>4.2494260002147968</v>
      </c>
      <c r="BN21" s="105">
        <f t="shared" si="46"/>
        <v>4.0094446477088468</v>
      </c>
    </row>
    <row r="22" spans="1:66" ht="15" customHeight="1" x14ac:dyDescent="0.25">
      <c r="A22" s="97"/>
      <c r="B22" s="228" t="s">
        <v>3321</v>
      </c>
      <c r="C22" s="207" t="s">
        <v>176</v>
      </c>
      <c r="D22" s="173" t="str">
        <f t="shared" ref="D22:D23" si="57">IF(ISBLANK(E22),"Optional &gt;&gt;","")</f>
        <v>Optional &gt;&gt;</v>
      </c>
      <c r="E22" s="253"/>
      <c r="F22" s="175">
        <f>IF(E22&gt;0,E22,G22)</f>
        <v>25</v>
      </c>
      <c r="G22" s="182">
        <f>IF(ISBLANK(E22),25,E22)</f>
        <v>25</v>
      </c>
      <c r="H22" s="265">
        <f>G22</f>
        <v>25</v>
      </c>
      <c r="I22" s="194">
        <f>G22</f>
        <v>25</v>
      </c>
      <c r="J22" s="33">
        <f>G22</f>
        <v>25</v>
      </c>
      <c r="K22" s="97"/>
      <c r="L22" s="396"/>
      <c r="M22" s="401"/>
      <c r="O22" s="399"/>
      <c r="P22" s="402"/>
      <c r="Q22" s="106"/>
      <c r="R22" s="105">
        <v>14</v>
      </c>
      <c r="S22" s="109">
        <f t="shared" si="31"/>
        <v>413.5856</v>
      </c>
      <c r="T22" s="109">
        <f t="shared" si="32"/>
        <v>1347.3743999999999</v>
      </c>
      <c r="U22" s="110">
        <f t="shared" si="0"/>
        <v>645</v>
      </c>
      <c r="V22" s="218">
        <f t="shared" si="53"/>
        <v>5.6553606837124546</v>
      </c>
      <c r="W22" s="296">
        <f t="shared" si="18"/>
        <v>411.776163</v>
      </c>
      <c r="X22" s="296">
        <f t="shared" si="33"/>
        <v>1350.9112577999999</v>
      </c>
      <c r="Y22" s="110">
        <f t="shared" si="1"/>
        <v>640</v>
      </c>
      <c r="Z22" s="218">
        <f t="shared" si="54"/>
        <v>5.5521714473260291</v>
      </c>
      <c r="AA22" s="296">
        <f t="shared" si="20"/>
        <v>408.15728899999999</v>
      </c>
      <c r="AB22" s="296">
        <f t="shared" si="34"/>
        <v>1354.4481155999999</v>
      </c>
      <c r="AC22" s="110">
        <f t="shared" si="2"/>
        <v>633</v>
      </c>
      <c r="AD22" s="218">
        <f t="shared" si="55"/>
        <v>5.3866303528056312</v>
      </c>
      <c r="AE22" s="109">
        <f t="shared" si="35"/>
        <v>404.53841499999999</v>
      </c>
      <c r="AF22" s="296">
        <f t="shared" si="36"/>
        <v>1356.8060207999999</v>
      </c>
      <c r="AG22" s="110">
        <f t="shared" si="3"/>
        <v>627</v>
      </c>
      <c r="AH22" s="218">
        <f t="shared" si="56"/>
        <v>5.2359222737281046</v>
      </c>
      <c r="AI22" s="110">
        <f t="shared" si="37"/>
        <v>79.17504957197437</v>
      </c>
      <c r="AJ22" s="110">
        <f t="shared" si="38"/>
        <v>77.730400262564402</v>
      </c>
      <c r="AK22" s="110">
        <f t="shared" si="39"/>
        <v>75.412824939278835</v>
      </c>
      <c r="AL22" s="110">
        <f t="shared" si="40"/>
        <v>73.302911832193459</v>
      </c>
      <c r="AM22" s="103">
        <v>1</v>
      </c>
      <c r="AN22" s="114">
        <f t="shared" si="41"/>
        <v>1</v>
      </c>
      <c r="AO22" s="262"/>
      <c r="AP22" s="114">
        <f t="shared" si="24"/>
        <v>1</v>
      </c>
      <c r="AQ22" s="150">
        <f t="shared" si="42"/>
        <v>23</v>
      </c>
      <c r="AR22" s="262"/>
      <c r="AS22" s="150">
        <f t="shared" si="25"/>
        <v>23</v>
      </c>
      <c r="AT22" s="114">
        <f t="shared" si="4"/>
        <v>645</v>
      </c>
      <c r="AU22" s="114">
        <f t="shared" si="5"/>
        <v>640</v>
      </c>
      <c r="AV22" s="114">
        <f t="shared" si="6"/>
        <v>633</v>
      </c>
      <c r="AW22" s="114">
        <f t="shared" si="7"/>
        <v>627</v>
      </c>
      <c r="AX22" s="151">
        <f t="shared" si="8"/>
        <v>1821.0261401554105</v>
      </c>
      <c r="AY22" s="151">
        <f t="shared" si="9"/>
        <v>1787.7992060389813</v>
      </c>
      <c r="AZ22" s="151">
        <f t="shared" si="10"/>
        <v>1734.4949736034132</v>
      </c>
      <c r="BA22" s="151">
        <f t="shared" si="11"/>
        <v>1685.9669721404496</v>
      </c>
      <c r="BB22" s="149">
        <f t="shared" si="12"/>
        <v>130.07329572538646</v>
      </c>
      <c r="BC22" s="149">
        <f t="shared" si="13"/>
        <v>127.69994328849867</v>
      </c>
      <c r="BD22" s="149">
        <f t="shared" si="14"/>
        <v>123.89249811452952</v>
      </c>
      <c r="BE22" s="149">
        <f t="shared" si="15"/>
        <v>120.42621229574641</v>
      </c>
      <c r="BF22" s="151">
        <f t="shared" si="26"/>
        <v>2.823296341326218</v>
      </c>
      <c r="BG22" s="151">
        <f t="shared" si="27"/>
        <v>2.7934362594359081</v>
      </c>
      <c r="BH22" s="151">
        <f t="shared" si="28"/>
        <v>2.7401184417115534</v>
      </c>
      <c r="BI22" s="151">
        <f t="shared" si="29"/>
        <v>2.6889425392989628</v>
      </c>
      <c r="BK22" s="105">
        <f t="shared" si="43"/>
        <v>4.6314158716788825</v>
      </c>
      <c r="BL22" s="105">
        <f t="shared" si="44"/>
        <v>4.4545405724953895</v>
      </c>
      <c r="BM22" s="105">
        <f t="shared" si="45"/>
        <v>4.1706795119345799</v>
      </c>
      <c r="BN22" s="105">
        <f t="shared" si="46"/>
        <v>3.8824503668193699</v>
      </c>
    </row>
    <row r="23" spans="1:66" ht="15" customHeight="1" x14ac:dyDescent="0.25">
      <c r="A23" s="97"/>
      <c r="B23" s="228" t="s">
        <v>3326</v>
      </c>
      <c r="C23" s="208" t="s">
        <v>178</v>
      </c>
      <c r="D23" s="173" t="str">
        <f t="shared" si="57"/>
        <v>Optional &gt;&gt;</v>
      </c>
      <c r="E23" s="254"/>
      <c r="F23" s="219">
        <f>IF(ISBLANK(E23),INT(EXP(((-1.99144222192001 * LN(F14+ 1)) + (-0.72353136731727 * (F21/100)) + (-0.27012583289159 * LN(F22 + 1)) + (0.64482702835422 * LN(F13 + 1)) + 18.2928373835317) * ((0.000745715092  *F20) + 0.953499460025))) - 1,E23)</f>
        <v>555</v>
      </c>
      <c r="G23" s="184">
        <f>INT(EXP(((-1.99144222192001 * LN(G14+ 1)) + (-0.72353136731727 * (G21/100)) + (-0.27012583289159 * LN(G22 + 1)) + (0.64482702835422 * LN(G13 + 1)) + 18.2928373835317) * ((0.000745715092  *G20) + 0.953499460025))) - 1</f>
        <v>555</v>
      </c>
      <c r="H23" s="267">
        <f>INT(EXP(((-1.99144222192001 * LN(H14+ 1)) + (-0.72353136731727 * (H21/100)) + (-0.27012583289159 * LN(H22 + 1)) + (0.64482702835422 * LN(H13 + 1)) + 18.2928373835317) * ((0.000745715092  *H20) + 0.953499460025))) - 1</f>
        <v>279</v>
      </c>
      <c r="I23" s="196">
        <f>INT(EXP(((-1.99144222192001 * LN(I14+ 1)) + (-0.72353136731727 * (I21/100)) + (-0.27012583289159 * LN(I22 + 1)) + (0.64482702835422 * LN(I13 + 1)) + 18.2928373835317) * ((0.000745715092  *I20) + 0.953499460025))) - 1</f>
        <v>1925</v>
      </c>
      <c r="J23" s="183">
        <f>INT(EXP(((-1.99144222192001 * LN(J14+ 1)) + (-0.72353136731727 * (J21/100)) + (-0.27012583289159 * LN(J22 + 1)) + (0.64482702835422 * LN(J13 + 1)) + 18.2928373835317) * ((0.000745715092  *J20) + 0.953499460025))) - 1</f>
        <v>555</v>
      </c>
      <c r="K23" s="97"/>
      <c r="L23" s="396"/>
      <c r="M23" s="401"/>
      <c r="O23" s="399"/>
      <c r="P23" s="402"/>
      <c r="Q23" s="106"/>
      <c r="R23" s="106">
        <v>15</v>
      </c>
      <c r="S23" s="109">
        <f t="shared" si="31"/>
        <v>413.5856</v>
      </c>
      <c r="T23" s="109">
        <f t="shared" si="32"/>
        <v>1347.3743999999999</v>
      </c>
      <c r="U23" s="110">
        <f t="shared" si="0"/>
        <v>634</v>
      </c>
      <c r="V23" s="218">
        <f t="shared" si="53"/>
        <v>5.5824896775736796</v>
      </c>
      <c r="W23" s="296">
        <f t="shared" si="18"/>
        <v>411.64691749999997</v>
      </c>
      <c r="X23" s="296">
        <f t="shared" si="33"/>
        <v>1351.1638905</v>
      </c>
      <c r="Y23" s="110">
        <f t="shared" si="1"/>
        <v>628</v>
      </c>
      <c r="Z23" s="218">
        <f t="shared" si="54"/>
        <v>5.4712495303722006</v>
      </c>
      <c r="AA23" s="296">
        <f t="shared" si="20"/>
        <v>407.76955249999997</v>
      </c>
      <c r="AB23" s="296">
        <f t="shared" si="34"/>
        <v>1354.9533809999998</v>
      </c>
      <c r="AC23" s="110">
        <f t="shared" si="2"/>
        <v>621</v>
      </c>
      <c r="AD23" s="218">
        <f t="shared" si="55"/>
        <v>5.2967670421123758</v>
      </c>
      <c r="AE23" s="109">
        <f t="shared" si="35"/>
        <v>403.89218749999998</v>
      </c>
      <c r="AF23" s="296">
        <f t="shared" si="36"/>
        <v>1357.4797079999998</v>
      </c>
      <c r="AG23" s="110">
        <f t="shared" si="3"/>
        <v>615</v>
      </c>
      <c r="AH23" s="218">
        <f t="shared" si="56"/>
        <v>5.1380098009801367</v>
      </c>
      <c r="AI23" s="110">
        <f t="shared" si="37"/>
        <v>83.737345163605198</v>
      </c>
      <c r="AJ23" s="110">
        <f t="shared" si="38"/>
        <v>82.068742955583005</v>
      </c>
      <c r="AK23" s="110">
        <f t="shared" si="39"/>
        <v>79.451505631685635</v>
      </c>
      <c r="AL23" s="110">
        <f t="shared" si="40"/>
        <v>77.070147014702044</v>
      </c>
      <c r="AM23" s="103">
        <v>1</v>
      </c>
      <c r="AN23" s="114">
        <f t="shared" si="41"/>
        <v>1</v>
      </c>
      <c r="AO23" s="262"/>
      <c r="AP23" s="114">
        <f t="shared" si="24"/>
        <v>1</v>
      </c>
      <c r="AQ23" s="150">
        <f t="shared" si="42"/>
        <v>23</v>
      </c>
      <c r="AR23" s="262"/>
      <c r="AS23" s="150">
        <f t="shared" si="25"/>
        <v>23</v>
      </c>
      <c r="AT23" s="114">
        <f t="shared" si="4"/>
        <v>634</v>
      </c>
      <c r="AU23" s="114">
        <f t="shared" si="5"/>
        <v>628</v>
      </c>
      <c r="AV23" s="114">
        <f t="shared" si="6"/>
        <v>621</v>
      </c>
      <c r="AW23" s="114">
        <f t="shared" si="7"/>
        <v>615</v>
      </c>
      <c r="AX23" s="151">
        <f t="shared" si="8"/>
        <v>1925.9589387629196</v>
      </c>
      <c r="AY23" s="151">
        <f t="shared" si="9"/>
        <v>1887.5810879784092</v>
      </c>
      <c r="AZ23" s="151">
        <f t="shared" si="10"/>
        <v>1827.3846295287697</v>
      </c>
      <c r="BA23" s="151">
        <f t="shared" si="11"/>
        <v>1772.6133813381471</v>
      </c>
      <c r="BB23" s="149">
        <f t="shared" si="12"/>
        <v>128.39726258419464</v>
      </c>
      <c r="BC23" s="149">
        <f t="shared" si="13"/>
        <v>125.83873919856062</v>
      </c>
      <c r="BD23" s="149">
        <f t="shared" si="14"/>
        <v>121.82564196858465</v>
      </c>
      <c r="BE23" s="149">
        <f t="shared" si="15"/>
        <v>118.17422542254315</v>
      </c>
      <c r="BF23" s="151">
        <f t="shared" si="26"/>
        <v>3.0377901242317344</v>
      </c>
      <c r="BG23" s="151">
        <f t="shared" si="27"/>
        <v>3.0057023693923712</v>
      </c>
      <c r="BH23" s="151">
        <f t="shared" si="28"/>
        <v>2.9426483567290975</v>
      </c>
      <c r="BI23" s="151">
        <f t="shared" si="29"/>
        <v>2.8822981810376374</v>
      </c>
      <c r="BK23" s="105">
        <f t="shared" si="43"/>
        <v>4.5622955916308285</v>
      </c>
      <c r="BL23" s="105">
        <f t="shared" si="44"/>
        <v>4.3383426930186033</v>
      </c>
      <c r="BM23" s="105">
        <f t="shared" si="45"/>
        <v>4.0386806924067997</v>
      </c>
      <c r="BN23" s="105">
        <f t="shared" si="46"/>
        <v>3.7672351825085855</v>
      </c>
    </row>
    <row r="24" spans="1:66" ht="15" customHeight="1" x14ac:dyDescent="0.25">
      <c r="A24" s="97"/>
      <c r="B24" s="229" t="s">
        <v>3322</v>
      </c>
      <c r="C24" s="224"/>
      <c r="D24" s="223"/>
      <c r="E24" s="281"/>
      <c r="F24" s="220">
        <f>F23*F21/100</f>
        <v>488.4</v>
      </c>
      <c r="G24" s="136">
        <f>G23*G21/100</f>
        <v>488.4</v>
      </c>
      <c r="H24" s="268">
        <f>H23*H21/100</f>
        <v>139.5</v>
      </c>
      <c r="I24" s="197">
        <f>I23*I21/100</f>
        <v>1925</v>
      </c>
      <c r="J24" s="129">
        <f>J23*J21/100</f>
        <v>488.4</v>
      </c>
      <c r="K24" s="97"/>
      <c r="L24" s="396"/>
      <c r="M24" s="401"/>
      <c r="O24" s="399"/>
      <c r="P24" s="402"/>
      <c r="Q24" s="106"/>
      <c r="R24" s="105">
        <v>16</v>
      </c>
      <c r="S24" s="109">
        <f t="shared" si="31"/>
        <v>413.5856</v>
      </c>
      <c r="T24" s="109">
        <f t="shared" si="32"/>
        <v>1347.3743999999999</v>
      </c>
      <c r="U24" s="110">
        <f t="shared" si="0"/>
        <v>623</v>
      </c>
      <c r="V24" s="218">
        <f t="shared" si="53"/>
        <v>5.5125999915554074</v>
      </c>
      <c r="W24" s="296">
        <f t="shared" si="18"/>
        <v>411.517672</v>
      </c>
      <c r="X24" s="296">
        <f t="shared" si="33"/>
        <v>1351.4165232</v>
      </c>
      <c r="Y24" s="110">
        <f t="shared" si="1"/>
        <v>617</v>
      </c>
      <c r="Z24" s="218">
        <f t="shared" si="54"/>
        <v>5.3958252463544412</v>
      </c>
      <c r="AA24" s="296">
        <f t="shared" si="20"/>
        <v>407.38181600000001</v>
      </c>
      <c r="AB24" s="296">
        <f t="shared" si="34"/>
        <v>1355.4586463999999</v>
      </c>
      <c r="AC24" s="110">
        <f t="shared" si="2"/>
        <v>610</v>
      </c>
      <c r="AD24" s="218">
        <f t="shared" si="55"/>
        <v>5.2125227769368951</v>
      </c>
      <c r="AE24" s="109">
        <f t="shared" si="35"/>
        <v>403.24596000000003</v>
      </c>
      <c r="AF24" s="296">
        <f t="shared" si="36"/>
        <v>1358.1533952</v>
      </c>
      <c r="AG24" s="110">
        <f t="shared" si="3"/>
        <v>603</v>
      </c>
      <c r="AH24" s="218">
        <f t="shared" si="56"/>
        <v>5.043436323252994</v>
      </c>
      <c r="AI24" s="110">
        <f t="shared" si="37"/>
        <v>88.201599864886518</v>
      </c>
      <c r="AJ24" s="110">
        <f t="shared" si="38"/>
        <v>86.333203941671059</v>
      </c>
      <c r="AK24" s="110">
        <f t="shared" si="39"/>
        <v>83.400364430990322</v>
      </c>
      <c r="AL24" s="110">
        <f t="shared" si="40"/>
        <v>80.694981172047903</v>
      </c>
      <c r="AM24" s="103">
        <v>1</v>
      </c>
      <c r="AN24" s="114">
        <f t="shared" si="41"/>
        <v>1</v>
      </c>
      <c r="AO24" s="262"/>
      <c r="AP24" s="114">
        <f t="shared" si="24"/>
        <v>1</v>
      </c>
      <c r="AQ24" s="150">
        <f t="shared" si="42"/>
        <v>23</v>
      </c>
      <c r="AR24" s="262"/>
      <c r="AS24" s="150">
        <f t="shared" si="25"/>
        <v>23</v>
      </c>
      <c r="AT24" s="114">
        <f t="shared" si="4"/>
        <v>623</v>
      </c>
      <c r="AU24" s="114">
        <f t="shared" si="5"/>
        <v>617</v>
      </c>
      <c r="AV24" s="114">
        <f t="shared" si="6"/>
        <v>610</v>
      </c>
      <c r="AW24" s="114">
        <f t="shared" si="7"/>
        <v>603</v>
      </c>
      <c r="AX24" s="151">
        <f t="shared" si="8"/>
        <v>2028.6367968923898</v>
      </c>
      <c r="AY24" s="151">
        <f t="shared" si="9"/>
        <v>1985.6636906584345</v>
      </c>
      <c r="AZ24" s="151">
        <f t="shared" si="10"/>
        <v>1918.2083819127774</v>
      </c>
      <c r="BA24" s="151">
        <f t="shared" si="11"/>
        <v>1855.9845669571018</v>
      </c>
      <c r="BB24" s="149">
        <f t="shared" si="12"/>
        <v>126.78979980577436</v>
      </c>
      <c r="BC24" s="149">
        <f t="shared" si="13"/>
        <v>124.10398066615215</v>
      </c>
      <c r="BD24" s="149">
        <f t="shared" si="14"/>
        <v>119.88802386954859</v>
      </c>
      <c r="BE24" s="149">
        <f t="shared" si="15"/>
        <v>115.99903543481886</v>
      </c>
      <c r="BF24" s="151">
        <f t="shared" si="26"/>
        <v>3.2562388393136272</v>
      </c>
      <c r="BG24" s="151">
        <f t="shared" si="27"/>
        <v>3.2182555764318224</v>
      </c>
      <c r="BH24" s="151">
        <f t="shared" si="28"/>
        <v>3.1446039047750451</v>
      </c>
      <c r="BI24" s="151">
        <f t="shared" si="29"/>
        <v>3.0779180214877311</v>
      </c>
      <c r="BK24" s="105">
        <f t="shared" si="43"/>
        <v>4.4642547012813196</v>
      </c>
      <c r="BL24" s="105">
        <f t="shared" si="44"/>
        <v>4.2644609860880536</v>
      </c>
      <c r="BM24" s="105">
        <f t="shared" si="45"/>
        <v>3.9488587993046878</v>
      </c>
      <c r="BN24" s="105">
        <f t="shared" si="46"/>
        <v>3.6248341573458589</v>
      </c>
    </row>
    <row r="25" spans="1:66" ht="15" customHeight="1" thickBot="1" x14ac:dyDescent="0.3">
      <c r="A25" s="97"/>
      <c r="B25" s="229" t="s">
        <v>3323</v>
      </c>
      <c r="C25" s="209"/>
      <c r="D25" s="209"/>
      <c r="E25" s="280" t="str">
        <f>IF(F21&gt;97, "Woodlot", IF(F21&lt;50, "Shrubby Environmental Planting",IF(F21&gt;74,"Tree-dominated Environmental Planting","Mixed Strata Environmental Planting")))</f>
        <v>Tree-dominated Environmental Planting</v>
      </c>
      <c r="F25" s="221">
        <f>F23-F24</f>
        <v>66.600000000000023</v>
      </c>
      <c r="G25" s="137">
        <f>G23-G24</f>
        <v>66.600000000000023</v>
      </c>
      <c r="H25" s="269">
        <f t="shared" ref="H25:I25" si="58">H23-H24</f>
        <v>139.5</v>
      </c>
      <c r="I25" s="198">
        <f t="shared" si="58"/>
        <v>0</v>
      </c>
      <c r="J25" s="130">
        <f>J23-J24</f>
        <v>66.600000000000023</v>
      </c>
      <c r="K25" s="97"/>
      <c r="L25" s="396"/>
      <c r="M25" s="401"/>
      <c r="O25" s="399"/>
      <c r="P25" s="402"/>
      <c r="Q25" s="106"/>
      <c r="R25" s="106">
        <v>17</v>
      </c>
      <c r="S25" s="109">
        <f t="shared" si="31"/>
        <v>413.5856</v>
      </c>
      <c r="T25" s="109">
        <f t="shared" si="32"/>
        <v>1347.3743999999999</v>
      </c>
      <c r="U25" s="110">
        <f t="shared" si="0"/>
        <v>614</v>
      </c>
      <c r="V25" s="218">
        <f t="shared" si="53"/>
        <v>5.4503068588586121</v>
      </c>
      <c r="W25" s="296">
        <f t="shared" si="18"/>
        <v>411.38842649999998</v>
      </c>
      <c r="X25" s="296">
        <f t="shared" si="33"/>
        <v>1351.6691558999999</v>
      </c>
      <c r="Y25" s="110">
        <f t="shared" si="1"/>
        <v>608</v>
      </c>
      <c r="Z25" s="218">
        <f t="shared" si="54"/>
        <v>5.3280398969613367</v>
      </c>
      <c r="AA25" s="296">
        <f t="shared" si="20"/>
        <v>406.9940795</v>
      </c>
      <c r="AB25" s="296">
        <f t="shared" si="34"/>
        <v>1355.9639118</v>
      </c>
      <c r="AC25" s="110">
        <f t="shared" si="2"/>
        <v>600</v>
      </c>
      <c r="AD25" s="218">
        <f t="shared" si="55"/>
        <v>5.1335380580386669</v>
      </c>
      <c r="AE25" s="109">
        <f t="shared" si="35"/>
        <v>402.59973250000002</v>
      </c>
      <c r="AF25" s="296">
        <f t="shared" si="36"/>
        <v>1358.8270823999999</v>
      </c>
      <c r="AG25" s="110">
        <f t="shared" si="3"/>
        <v>593</v>
      </c>
      <c r="AH25" s="218">
        <f t="shared" si="56"/>
        <v>4.9566298715082819</v>
      </c>
      <c r="AI25" s="110">
        <f t="shared" si="37"/>
        <v>92.655216600596404</v>
      </c>
      <c r="AJ25" s="110">
        <f t="shared" si="38"/>
        <v>90.576678248342731</v>
      </c>
      <c r="AK25" s="110">
        <f t="shared" si="39"/>
        <v>87.270146986657338</v>
      </c>
      <c r="AL25" s="110">
        <f t="shared" si="40"/>
        <v>84.262707815640795</v>
      </c>
      <c r="AM25" s="103">
        <v>1</v>
      </c>
      <c r="AN25" s="114">
        <f t="shared" si="41"/>
        <v>1</v>
      </c>
      <c r="AO25" s="262"/>
      <c r="AP25" s="114">
        <f t="shared" si="24"/>
        <v>1</v>
      </c>
      <c r="AQ25" s="150">
        <f t="shared" si="42"/>
        <v>23</v>
      </c>
      <c r="AR25" s="262"/>
      <c r="AS25" s="150">
        <f t="shared" si="25"/>
        <v>23</v>
      </c>
      <c r="AT25" s="114">
        <f t="shared" si="4"/>
        <v>614</v>
      </c>
      <c r="AU25" s="114">
        <f t="shared" si="5"/>
        <v>608</v>
      </c>
      <c r="AV25" s="114">
        <f t="shared" si="6"/>
        <v>600</v>
      </c>
      <c r="AW25" s="114">
        <f t="shared" si="7"/>
        <v>593</v>
      </c>
      <c r="AX25" s="151">
        <f t="shared" si="8"/>
        <v>2131.0699818137173</v>
      </c>
      <c r="AY25" s="151">
        <f t="shared" si="9"/>
        <v>2083.2635997118828</v>
      </c>
      <c r="AZ25" s="151">
        <f t="shared" si="10"/>
        <v>2007.2133806931188</v>
      </c>
      <c r="BA25" s="151">
        <f t="shared" si="11"/>
        <v>1938.0422797597382</v>
      </c>
      <c r="BB25" s="149">
        <f t="shared" si="12"/>
        <v>125.35705775374808</v>
      </c>
      <c r="BC25" s="149">
        <f t="shared" si="13"/>
        <v>122.54491763011075</v>
      </c>
      <c r="BD25" s="149">
        <f t="shared" si="14"/>
        <v>118.07137533488934</v>
      </c>
      <c r="BE25" s="149">
        <f t="shared" si="15"/>
        <v>114.00248704469048</v>
      </c>
      <c r="BF25" s="151">
        <f t="shared" si="26"/>
        <v>3.4707980159832528</v>
      </c>
      <c r="BG25" s="151">
        <f t="shared" si="27"/>
        <v>3.4264203942629652</v>
      </c>
      <c r="BH25" s="151">
        <f t="shared" si="28"/>
        <v>3.3453556344885311</v>
      </c>
      <c r="BI25" s="151">
        <f t="shared" si="29"/>
        <v>3.2681994599658317</v>
      </c>
      <c r="BK25" s="105">
        <f t="shared" si="43"/>
        <v>4.4536167357098861</v>
      </c>
      <c r="BL25" s="105">
        <f t="shared" si="44"/>
        <v>4.243474306671672</v>
      </c>
      <c r="BM25" s="105">
        <f t="shared" si="45"/>
        <v>3.8697825556670153</v>
      </c>
      <c r="BN25" s="105">
        <f t="shared" si="46"/>
        <v>3.5677266435928914</v>
      </c>
    </row>
    <row r="26" spans="1:66" ht="15" customHeight="1" x14ac:dyDescent="0.25">
      <c r="A26" s="97"/>
      <c r="B26" s="230" t="s">
        <v>3307</v>
      </c>
      <c r="C26" s="82"/>
      <c r="D26" s="82"/>
      <c r="E26" s="83"/>
      <c r="F26" s="274" t="str">
        <f>"Avg. "&amp; $F$22&amp;" years"</f>
        <v>Avg. 25 years</v>
      </c>
      <c r="G26" s="439" t="str">
        <f>"Average over first "&amp; $G$22&amp;" years"</f>
        <v>Average over first 25 years</v>
      </c>
      <c r="H26" s="440"/>
      <c r="I26" s="440"/>
      <c r="J26" s="441"/>
      <c r="K26" s="97"/>
      <c r="L26" s="396"/>
      <c r="M26" s="401"/>
      <c r="O26" s="399"/>
      <c r="P26" s="402"/>
      <c r="Q26" s="106"/>
      <c r="R26" s="105">
        <v>18</v>
      </c>
      <c r="S26" s="109">
        <f t="shared" si="31"/>
        <v>413.5856</v>
      </c>
      <c r="T26" s="109">
        <f t="shared" si="32"/>
        <v>1347.3743999999999</v>
      </c>
      <c r="U26" s="110">
        <f t="shared" si="0"/>
        <v>605</v>
      </c>
      <c r="V26" s="218">
        <f t="shared" si="53"/>
        <v>5.3903416250706577</v>
      </c>
      <c r="W26" s="296">
        <f t="shared" si="18"/>
        <v>411.25918100000001</v>
      </c>
      <c r="X26" s="296">
        <f t="shared" si="33"/>
        <v>1351.9217885999999</v>
      </c>
      <c r="Y26" s="110">
        <f t="shared" si="1"/>
        <v>598</v>
      </c>
      <c r="Z26" s="218">
        <f t="shared" si="54"/>
        <v>5.2601491425764628</v>
      </c>
      <c r="AA26" s="296">
        <f t="shared" si="20"/>
        <v>406.60634299999998</v>
      </c>
      <c r="AB26" s="296">
        <f t="shared" si="34"/>
        <v>1356.4691771999999</v>
      </c>
      <c r="AC26" s="110">
        <f t="shared" si="2"/>
        <v>590</v>
      </c>
      <c r="AD26" s="218">
        <f t="shared" si="55"/>
        <v>5.0570544013284753</v>
      </c>
      <c r="AE26" s="109">
        <f t="shared" si="35"/>
        <v>401.95350500000001</v>
      </c>
      <c r="AF26" s="296">
        <f t="shared" si="36"/>
        <v>1359.5007696</v>
      </c>
      <c r="AG26" s="110">
        <f t="shared" si="3"/>
        <v>583</v>
      </c>
      <c r="AH26" s="218">
        <f t="shared" si="56"/>
        <v>4.8724633107069097</v>
      </c>
      <c r="AI26" s="110">
        <f t="shared" si="37"/>
        <v>97.026149251271846</v>
      </c>
      <c r="AJ26" s="110">
        <f t="shared" si="38"/>
        <v>94.682684566376338</v>
      </c>
      <c r="AK26" s="110">
        <f t="shared" si="39"/>
        <v>91.026979223912548</v>
      </c>
      <c r="AL26" s="110">
        <f t="shared" si="40"/>
        <v>87.704339592724381</v>
      </c>
      <c r="AM26" s="103">
        <v>1</v>
      </c>
      <c r="AN26" s="114">
        <f t="shared" si="41"/>
        <v>1</v>
      </c>
      <c r="AO26" s="262"/>
      <c r="AP26" s="114">
        <f t="shared" si="24"/>
        <v>1</v>
      </c>
      <c r="AQ26" s="150">
        <f t="shared" si="42"/>
        <v>23</v>
      </c>
      <c r="AR26" s="262"/>
      <c r="AS26" s="150">
        <f t="shared" si="25"/>
        <v>23</v>
      </c>
      <c r="AT26" s="114">
        <f t="shared" si="4"/>
        <v>605</v>
      </c>
      <c r="AU26" s="114">
        <f t="shared" si="5"/>
        <v>598</v>
      </c>
      <c r="AV26" s="114">
        <f t="shared" si="6"/>
        <v>590</v>
      </c>
      <c r="AW26" s="114">
        <f t="shared" si="7"/>
        <v>583</v>
      </c>
      <c r="AX26" s="151">
        <f t="shared" si="8"/>
        <v>2231.6014327792523</v>
      </c>
      <c r="AY26" s="151">
        <f t="shared" si="9"/>
        <v>2177.7017450266558</v>
      </c>
      <c r="AZ26" s="151">
        <f t="shared" si="10"/>
        <v>2093.6205221499886</v>
      </c>
      <c r="BA26" s="151">
        <f t="shared" si="11"/>
        <v>2017.1998106326607</v>
      </c>
      <c r="BB26" s="149">
        <f t="shared" si="12"/>
        <v>123.97785737662512</v>
      </c>
      <c r="BC26" s="149">
        <f t="shared" si="13"/>
        <v>120.98343027925864</v>
      </c>
      <c r="BD26" s="149">
        <f t="shared" si="14"/>
        <v>116.31225123055493</v>
      </c>
      <c r="BE26" s="149">
        <f t="shared" si="15"/>
        <v>112.06665614625892</v>
      </c>
      <c r="BF26" s="151">
        <f t="shared" si="26"/>
        <v>3.6885974095524832</v>
      </c>
      <c r="BG26" s="151">
        <f t="shared" si="27"/>
        <v>3.6416417140913975</v>
      </c>
      <c r="BH26" s="151">
        <f t="shared" si="28"/>
        <v>3.548509359576252</v>
      </c>
      <c r="BI26" s="151">
        <f t="shared" si="29"/>
        <v>3.4600339805019908</v>
      </c>
      <c r="BK26" s="105">
        <f t="shared" si="43"/>
        <v>4.3709326506754422</v>
      </c>
      <c r="BL26" s="105">
        <f t="shared" si="44"/>
        <v>4.1060063180336073</v>
      </c>
      <c r="BM26" s="105">
        <f t="shared" si="45"/>
        <v>3.7568322372552103</v>
      </c>
      <c r="BN26" s="105">
        <f t="shared" si="46"/>
        <v>3.441631777083586</v>
      </c>
    </row>
    <row r="27" spans="1:66" ht="15" customHeight="1" x14ac:dyDescent="0.25">
      <c r="A27" s="97"/>
      <c r="B27" s="231" t="s">
        <v>3168</v>
      </c>
      <c r="C27" s="23"/>
      <c r="D27" s="23"/>
      <c r="E27" s="24"/>
      <c r="F27" s="177">
        <f>VLOOKUP($F$22,$R$9:$AM$108,22,FALSE)*(IF((EXP((1.83706618810336 * LN((IF(F13 &gt; 300, F13, 300 - ( 50 * ( 300 - F13 ) / 200 ) )) + 1)) + (-0.09543393654025 * LN(F22 + 1)) + (0.00378390923577 * (F15 )) + (0.27721597082682 * LN(F23 + 1)) + (-0.06623347674796 * LN(((1-(F21/100)) * F23) + 1)) + (-0.00987216709889 * (F20)) + (0.22365125007698 * LN(F17+ 1)) + (-1.61054183159204 * LN((IF(F14 &lt; 1450, F14, 1450 + ( 75 * (F14- 1450 ) / 655 ) )) + 1)) + 0) - 1)&gt;0.3,(EXP((1.83706618810336 * LN((IF(F13 &gt; 300, F13, 300 - ( 50 * ( 300 - F13 ) / 200 ) )) + 1)) + (-0.09543393654025 * LN(F22 + 1)) + (0.00378390923577 * (F15 )) + (0.27721597082682 * LN(F23 + 1)) + (-0.06623347674796 * LN(((1-(F21/100)) * F23) + 1)) + (-0.00987216709889 * (F20)) + (0.22365125007698 * LN(F17+ 1)) + (-1.61054183159204 * LN((IF(F14 &lt; 1450, F14, 1450 + ( 75 * (F14- 1450 ) / 655 ) )) + 1)) + 0) - 1),              0.3*((0.55 * ( ( 1.1682 -  (0.3-(EXP((1.83706618810336 * LN((IF(F13 &gt; 300, F13, 300 - ( 50 * ( 300 - F13 ) / 200 ) )) + 1)) + (-0.09543393654025 * LN(F22 + 1)) + (0.00378390923577 * (F15 )) + (0.27721597082682 * LN(F23 + 1)) + (-0.06623347674796 * LN(((1-(F21/100)) * F23) + 1)) + (-0.00987216709889 * (F20)) + (0.22365125007698 * LN(F17+ 1)) + (-1.61054183159204 * LN((IF(F14 &lt; 1450, F14, 1450 + ( 75 * (F14- 1450 ) / 655 ) )) + 1)) + 0) - 1)))^3.9  )))                    ))</f>
        <v>2.7749064063445896</v>
      </c>
      <c r="G27" s="277">
        <f t="shared" ref="G27:J27" si="59">VLOOKUP($F$22,$R$9:$AM$108,22,FALSE)*(IF((EXP((1.83706618810336 * LN((IF(G13 &gt; 300, G13, 300 - ( 50 * ( 300 - G13 ) / 200 ) )) + 1)) + (-0.09543393654025 * LN(G22 + 1)) + (0.00378390923577 * (G15 )) + (0.27721597082682 * LN(G23 + 1)) + (-0.06623347674796 * LN(((1-(G21/100)) * G23) + 1)) + (-0.00987216709889 * (G20)) + (0.22365125007698 * LN(G17+ 1)) + (-1.61054183159204 * LN((IF(G14 &lt; 1450, G14, 1450 + ( 75 * (G14- 1450 ) / 655 ) )) + 1)) + 0) - 1)&gt;0.3,(EXP((1.83706618810336 * LN((IF(G13 &gt; 300, G13, 300 - ( 50 * ( 300 - G13 ) / 200 ) )) + 1)) + (-0.09543393654025 * LN(G22 + 1)) + (0.00378390923577 * (G15 )) + (0.27721597082682 * LN(G23 + 1)) + (-0.06623347674796 * LN(((1-(G21/100)) * G23) + 1)) + (-0.00987216709889 * (G20)) + (0.22365125007698 * LN(G17+ 1)) + (-1.61054183159204 * LN((IF(G14 &lt; 1450, G14, 1450 + ( 75 * (G14- 1450 ) / 655 ) )) + 1)) + 0) - 1),              0.3*((0.55 * ( ( 1.1682 -  (0.3-(EXP((1.83706618810336 * LN((IF(G13 &gt; 300, G13, 300 - ( 50 * ( 300 - G13 ) / 200 ) )) + 1)) + (-0.09543393654025 * LN(G22 + 1)) + (0.00378390923577 * (G15 )) + (0.27721597082682 * LN(G23 + 1)) + (-0.06623347674796 * LN(((1-(G21/100)) * G23) + 1)) + (-0.00987216709889 * (G20)) + (0.22365125007698 * LN(G17+ 1)) + (-1.61054183159204 * LN((IF(G14 &lt; 1450, G14, 1450 + ( 75 * (G14- 1450 ) / 655 ) )) + 1)) + 0) - 1)))^3.9  )))                    ))</f>
        <v>2.7749064063445896</v>
      </c>
      <c r="H27" s="275">
        <f t="shared" si="59"/>
        <v>2.8632320917935682E-2</v>
      </c>
      <c r="I27" s="276">
        <f t="shared" si="59"/>
        <v>53.101418115408919</v>
      </c>
      <c r="J27" s="282">
        <f t="shared" si="59"/>
        <v>2.7749064063445896</v>
      </c>
      <c r="K27" s="97"/>
      <c r="L27" s="396"/>
      <c r="M27" s="401"/>
      <c r="O27" s="399"/>
      <c r="P27" s="402"/>
      <c r="Q27" s="106"/>
      <c r="R27" s="106">
        <v>19</v>
      </c>
      <c r="S27" s="109">
        <f t="shared" si="31"/>
        <v>413.5856</v>
      </c>
      <c r="T27" s="109">
        <f t="shared" si="32"/>
        <v>1347.3743999999999</v>
      </c>
      <c r="U27" s="110">
        <f t="shared" si="0"/>
        <v>596</v>
      </c>
      <c r="V27" s="218">
        <f t="shared" si="53"/>
        <v>5.3324289357929731</v>
      </c>
      <c r="W27" s="296">
        <f t="shared" si="18"/>
        <v>411.12993549999999</v>
      </c>
      <c r="X27" s="296">
        <f t="shared" si="33"/>
        <v>1352.1744212999999</v>
      </c>
      <c r="Y27" s="110">
        <f t="shared" si="1"/>
        <v>590</v>
      </c>
      <c r="Z27" s="218">
        <f t="shared" si="54"/>
        <v>5.1993814730268841</v>
      </c>
      <c r="AA27" s="296">
        <f t="shared" si="20"/>
        <v>406.21860650000002</v>
      </c>
      <c r="AB27" s="296">
        <f t="shared" si="34"/>
        <v>1356.9744426</v>
      </c>
      <c r="AC27" s="110">
        <f t="shared" si="2"/>
        <v>581</v>
      </c>
      <c r="AD27" s="218">
        <f t="shared" si="55"/>
        <v>4.9852672972540066</v>
      </c>
      <c r="AE27" s="109">
        <f t="shared" si="35"/>
        <v>401.3072775</v>
      </c>
      <c r="AF27" s="296">
        <f t="shared" si="36"/>
        <v>1360.1744567999999</v>
      </c>
      <c r="AG27" s="110">
        <f t="shared" si="3"/>
        <v>574</v>
      </c>
      <c r="AH27" s="218">
        <f t="shared" si="56"/>
        <v>4.7930891206131205</v>
      </c>
      <c r="AI27" s="110">
        <f t="shared" si="37"/>
        <v>101.31614978006648</v>
      </c>
      <c r="AJ27" s="110">
        <f t="shared" si="38"/>
        <v>98.7882479875108</v>
      </c>
      <c r="AK27" s="110">
        <f t="shared" si="39"/>
        <v>94.720078647826128</v>
      </c>
      <c r="AL27" s="110">
        <f t="shared" si="40"/>
        <v>91.068693291649296</v>
      </c>
      <c r="AM27" s="103">
        <v>1</v>
      </c>
      <c r="AN27" s="114">
        <f t="shared" si="41"/>
        <v>1</v>
      </c>
      <c r="AO27" s="262"/>
      <c r="AP27" s="114">
        <f t="shared" si="24"/>
        <v>1</v>
      </c>
      <c r="AQ27" s="150">
        <f t="shared" si="42"/>
        <v>23</v>
      </c>
      <c r="AR27" s="262"/>
      <c r="AS27" s="150">
        <f t="shared" si="25"/>
        <v>23</v>
      </c>
      <c r="AT27" s="114">
        <f t="shared" si="4"/>
        <v>596</v>
      </c>
      <c r="AU27" s="114">
        <f t="shared" si="5"/>
        <v>590</v>
      </c>
      <c r="AV27" s="114">
        <f t="shared" si="6"/>
        <v>581</v>
      </c>
      <c r="AW27" s="114">
        <f t="shared" si="7"/>
        <v>574</v>
      </c>
      <c r="AX27" s="151">
        <f t="shared" si="8"/>
        <v>2330.2714449415289</v>
      </c>
      <c r="AY27" s="151">
        <f t="shared" si="9"/>
        <v>2272.1297037127483</v>
      </c>
      <c r="AZ27" s="151">
        <f t="shared" si="10"/>
        <v>2178.5618089000009</v>
      </c>
      <c r="BA27" s="151">
        <f t="shared" si="11"/>
        <v>2094.5799457079338</v>
      </c>
      <c r="BB27" s="149">
        <f t="shared" si="12"/>
        <v>122.64586552323838</v>
      </c>
      <c r="BC27" s="149">
        <f t="shared" si="13"/>
        <v>119.58577387961833</v>
      </c>
      <c r="BD27" s="149">
        <f t="shared" si="14"/>
        <v>114.66114783684215</v>
      </c>
      <c r="BE27" s="149">
        <f t="shared" si="15"/>
        <v>110.24104977410177</v>
      </c>
      <c r="BF27" s="151">
        <f t="shared" si="26"/>
        <v>3.9098514176871291</v>
      </c>
      <c r="BG27" s="151">
        <f t="shared" si="27"/>
        <v>3.851067294428387</v>
      </c>
      <c r="BH27" s="151">
        <f t="shared" si="28"/>
        <v>3.7496760910499156</v>
      </c>
      <c r="BI27" s="151">
        <f t="shared" si="29"/>
        <v>3.6490939820695711</v>
      </c>
      <c r="BK27" s="105">
        <f t="shared" si="43"/>
        <v>4.2900005287946357</v>
      </c>
      <c r="BL27" s="105">
        <f t="shared" si="44"/>
        <v>4.1055634211344625</v>
      </c>
      <c r="BM27" s="105">
        <f t="shared" si="45"/>
        <v>3.6930994239135799</v>
      </c>
      <c r="BN27" s="105">
        <f t="shared" si="46"/>
        <v>3.3643536989249156</v>
      </c>
    </row>
    <row r="28" spans="1:66" ht="15" customHeight="1" x14ac:dyDescent="0.25">
      <c r="A28" s="97"/>
      <c r="B28" s="232" t="s">
        <v>3169</v>
      </c>
      <c r="C28" s="42"/>
      <c r="D28" s="42"/>
      <c r="E28" s="43"/>
      <c r="F28" s="178">
        <f>F27*0.496</f>
        <v>1.3763535775469165</v>
      </c>
      <c r="G28" s="278">
        <f t="shared" ref="G28:I28" si="60">G27*0.496</f>
        <v>1.3763535775469165</v>
      </c>
      <c r="H28" s="270">
        <f t="shared" si="60"/>
        <v>1.4201631175296098E-2</v>
      </c>
      <c r="I28" s="199">
        <f t="shared" si="60"/>
        <v>26.338303385242824</v>
      </c>
      <c r="J28" s="190">
        <f>J27*0.496</f>
        <v>1.3763535775469165</v>
      </c>
      <c r="K28" s="97"/>
      <c r="L28" s="396"/>
      <c r="M28" s="401"/>
      <c r="O28" s="399"/>
      <c r="P28" s="402"/>
      <c r="Q28" s="106"/>
      <c r="R28" s="105">
        <v>20</v>
      </c>
      <c r="S28" s="109">
        <f t="shared" si="31"/>
        <v>413.5856</v>
      </c>
      <c r="T28" s="109">
        <f t="shared" si="32"/>
        <v>1347.3743999999999</v>
      </c>
      <c r="U28" s="110">
        <f t="shared" si="0"/>
        <v>588</v>
      </c>
      <c r="V28" s="218">
        <f t="shared" si="53"/>
        <v>5.2788881274670425</v>
      </c>
      <c r="W28" s="296">
        <f t="shared" si="18"/>
        <v>411.00069000000002</v>
      </c>
      <c r="X28" s="296">
        <f t="shared" si="33"/>
        <v>1352.427054</v>
      </c>
      <c r="Y28" s="110">
        <f t="shared" si="1"/>
        <v>582</v>
      </c>
      <c r="Z28" s="218">
        <f t="shared" si="54"/>
        <v>5.1405259810608017</v>
      </c>
      <c r="AA28" s="296">
        <f t="shared" si="20"/>
        <v>405.83087</v>
      </c>
      <c r="AB28" s="296">
        <f t="shared" si="34"/>
        <v>1357.4797079999998</v>
      </c>
      <c r="AC28" s="110">
        <f t="shared" si="2"/>
        <v>573</v>
      </c>
      <c r="AD28" s="218">
        <f t="shared" si="55"/>
        <v>4.9179745265275283</v>
      </c>
      <c r="AE28" s="109">
        <f t="shared" si="35"/>
        <v>400.66104999999999</v>
      </c>
      <c r="AF28" s="296">
        <f t="shared" si="36"/>
        <v>1360.8481439999998</v>
      </c>
      <c r="AG28" s="110">
        <f t="shared" si="3"/>
        <v>565</v>
      </c>
      <c r="AH28" s="218">
        <f t="shared" si="56"/>
        <v>4.7158486110218076</v>
      </c>
      <c r="AI28" s="110">
        <f t="shared" si="37"/>
        <v>105.57776254934085</v>
      </c>
      <c r="AJ28" s="110">
        <f t="shared" si="38"/>
        <v>102.81051962121603</v>
      </c>
      <c r="AK28" s="110">
        <f t="shared" si="39"/>
        <v>98.359490530550573</v>
      </c>
      <c r="AL28" s="110">
        <f t="shared" si="40"/>
        <v>94.316972220436156</v>
      </c>
      <c r="AM28" s="103">
        <v>1</v>
      </c>
      <c r="AN28" s="114">
        <f t="shared" si="41"/>
        <v>1</v>
      </c>
      <c r="AO28" s="262"/>
      <c r="AP28" s="114">
        <f t="shared" si="24"/>
        <v>1</v>
      </c>
      <c r="AQ28" s="150">
        <f t="shared" si="42"/>
        <v>23</v>
      </c>
      <c r="AR28" s="262"/>
      <c r="AS28" s="150">
        <f t="shared" si="25"/>
        <v>23</v>
      </c>
      <c r="AT28" s="114">
        <f t="shared" si="4"/>
        <v>588</v>
      </c>
      <c r="AU28" s="114">
        <f t="shared" si="5"/>
        <v>582</v>
      </c>
      <c r="AV28" s="114">
        <f t="shared" si="6"/>
        <v>573</v>
      </c>
      <c r="AW28" s="114">
        <f t="shared" si="7"/>
        <v>565</v>
      </c>
      <c r="AX28" s="151">
        <f t="shared" si="8"/>
        <v>2428.2885386348394</v>
      </c>
      <c r="AY28" s="151">
        <f t="shared" si="9"/>
        <v>2364.6419512879688</v>
      </c>
      <c r="AZ28" s="151">
        <f t="shared" si="10"/>
        <v>2262.2682822026632</v>
      </c>
      <c r="BA28" s="151">
        <f t="shared" si="11"/>
        <v>2169.2903610700314</v>
      </c>
      <c r="BB28" s="149">
        <f t="shared" si="12"/>
        <v>121.41442693174197</v>
      </c>
      <c r="BC28" s="149">
        <f t="shared" si="13"/>
        <v>118.23209756439844</v>
      </c>
      <c r="BD28" s="149">
        <f t="shared" si="14"/>
        <v>113.11341411013315</v>
      </c>
      <c r="BE28" s="149">
        <f t="shared" si="15"/>
        <v>108.46451805350158</v>
      </c>
      <c r="BF28" s="151">
        <f t="shared" si="26"/>
        <v>4.1297424126442843</v>
      </c>
      <c r="BG28" s="151">
        <f t="shared" si="27"/>
        <v>4.0629586791889496</v>
      </c>
      <c r="BH28" s="151">
        <f t="shared" si="28"/>
        <v>3.9481121853449617</v>
      </c>
      <c r="BI28" s="151">
        <f t="shared" si="29"/>
        <v>3.8394519664956306</v>
      </c>
      <c r="BK28" s="105">
        <f t="shared" si="43"/>
        <v>4.2616127692743646</v>
      </c>
      <c r="BL28" s="105">
        <f t="shared" si="44"/>
        <v>4.0222716337052304</v>
      </c>
      <c r="BM28" s="105">
        <f t="shared" si="45"/>
        <v>3.6394118827244455</v>
      </c>
      <c r="BN28" s="105">
        <f t="shared" si="46"/>
        <v>3.2482789287868599</v>
      </c>
    </row>
    <row r="29" spans="1:66" ht="15" customHeight="1" thickBot="1" x14ac:dyDescent="0.3">
      <c r="A29" s="97"/>
      <c r="B29" s="233" t="s">
        <v>3311</v>
      </c>
      <c r="C29" s="123"/>
      <c r="D29" s="123"/>
      <c r="E29" s="122"/>
      <c r="F29" s="263">
        <f>F27*0.496*3.67</f>
        <v>5.0512176295971836</v>
      </c>
      <c r="G29" s="279">
        <f t="shared" ref="G29:I29" si="61">G27*0.496*3.67</f>
        <v>5.0512176295971836</v>
      </c>
      <c r="H29" s="271">
        <f t="shared" si="61"/>
        <v>5.2119986413336677E-2</v>
      </c>
      <c r="I29" s="200">
        <f t="shared" si="61"/>
        <v>96.661573423841162</v>
      </c>
      <c r="J29" s="191">
        <f>J27*0.496*3.67</f>
        <v>5.0512176295971836</v>
      </c>
      <c r="K29" s="97"/>
      <c r="L29" s="396"/>
      <c r="M29" s="401"/>
      <c r="O29" s="399"/>
      <c r="P29" s="402"/>
      <c r="Q29" s="106"/>
      <c r="R29" s="106">
        <v>21</v>
      </c>
      <c r="S29" s="109">
        <f t="shared" si="31"/>
        <v>413.5856</v>
      </c>
      <c r="T29" s="109">
        <f t="shared" si="32"/>
        <v>1347.3743999999999</v>
      </c>
      <c r="U29" s="110">
        <f t="shared" si="0"/>
        <v>581</v>
      </c>
      <c r="V29" s="218">
        <f t="shared" si="53"/>
        <v>5.2295657543857281</v>
      </c>
      <c r="W29" s="296">
        <f t="shared" si="18"/>
        <v>410.8714445</v>
      </c>
      <c r="X29" s="296">
        <f t="shared" si="33"/>
        <v>1352.6796866999998</v>
      </c>
      <c r="Y29" s="110">
        <f t="shared" si="1"/>
        <v>574</v>
      </c>
      <c r="Z29" s="218">
        <f t="shared" si="54"/>
        <v>5.0833822487495786</v>
      </c>
      <c r="AA29" s="296">
        <f t="shared" si="20"/>
        <v>405.44313349999999</v>
      </c>
      <c r="AB29" s="296">
        <f t="shared" si="34"/>
        <v>1357.9849733999999</v>
      </c>
      <c r="AC29" s="110">
        <f t="shared" si="2"/>
        <v>565</v>
      </c>
      <c r="AD29" s="218">
        <f t="shared" si="55"/>
        <v>4.8525074008374904</v>
      </c>
      <c r="AE29" s="109">
        <f t="shared" si="35"/>
        <v>400.01482249999998</v>
      </c>
      <c r="AF29" s="296">
        <f t="shared" si="36"/>
        <v>1361.5218312</v>
      </c>
      <c r="AG29" s="110">
        <f t="shared" si="3"/>
        <v>557</v>
      </c>
      <c r="AH29" s="218">
        <f t="shared" si="56"/>
        <v>4.6429897548857229</v>
      </c>
      <c r="AI29" s="110">
        <f t="shared" si="37"/>
        <v>109.82088084210029</v>
      </c>
      <c r="AJ29" s="110">
        <f t="shared" si="38"/>
        <v>106.75102722374115</v>
      </c>
      <c r="AK29" s="110">
        <f t="shared" si="39"/>
        <v>101.9026554175873</v>
      </c>
      <c r="AL29" s="110">
        <f t="shared" si="40"/>
        <v>97.502784852600186</v>
      </c>
      <c r="AM29" s="103">
        <v>1</v>
      </c>
      <c r="AN29" s="114">
        <f t="shared" si="41"/>
        <v>1</v>
      </c>
      <c r="AO29" s="262"/>
      <c r="AP29" s="114">
        <f t="shared" si="24"/>
        <v>1</v>
      </c>
      <c r="AQ29" s="150">
        <f t="shared" si="42"/>
        <v>23</v>
      </c>
      <c r="AR29" s="262"/>
      <c r="AS29" s="150">
        <f t="shared" si="25"/>
        <v>23</v>
      </c>
      <c r="AT29" s="114">
        <f t="shared" si="4"/>
        <v>581</v>
      </c>
      <c r="AU29" s="114">
        <f t="shared" si="5"/>
        <v>574</v>
      </c>
      <c r="AV29" s="114">
        <f t="shared" si="6"/>
        <v>565</v>
      </c>
      <c r="AW29" s="114">
        <f t="shared" si="7"/>
        <v>557</v>
      </c>
      <c r="AX29" s="151">
        <f t="shared" si="8"/>
        <v>2525.8802593683067</v>
      </c>
      <c r="AY29" s="151">
        <f t="shared" si="9"/>
        <v>2455.2736261460464</v>
      </c>
      <c r="AZ29" s="151">
        <f t="shared" si="10"/>
        <v>2343.7610746045079</v>
      </c>
      <c r="BA29" s="151">
        <f t="shared" si="11"/>
        <v>2242.5640516098042</v>
      </c>
      <c r="BB29" s="149">
        <f t="shared" si="12"/>
        <v>120.28001235087174</v>
      </c>
      <c r="BC29" s="149">
        <f t="shared" si="13"/>
        <v>116.91779172124031</v>
      </c>
      <c r="BD29" s="149">
        <f t="shared" si="14"/>
        <v>111.60767021926227</v>
      </c>
      <c r="BE29" s="149">
        <f t="shared" si="15"/>
        <v>106.78876436237162</v>
      </c>
      <c r="BF29" s="151">
        <f t="shared" si="26"/>
        <v>4.3474703259351237</v>
      </c>
      <c r="BG29" s="151">
        <f t="shared" si="27"/>
        <v>4.2774801849234256</v>
      </c>
      <c r="BH29" s="151">
        <f t="shared" si="28"/>
        <v>4.1482496895655006</v>
      </c>
      <c r="BI29" s="151">
        <f t="shared" si="29"/>
        <v>4.0261473098919289</v>
      </c>
      <c r="BK29" s="105">
        <f t="shared" si="43"/>
        <v>4.2431182927594477</v>
      </c>
      <c r="BL29" s="105">
        <f t="shared" si="44"/>
        <v>3.9405076025251162</v>
      </c>
      <c r="BM29" s="105">
        <f t="shared" si="45"/>
        <v>3.5431648870367241</v>
      </c>
      <c r="BN29" s="105">
        <f t="shared" si="46"/>
        <v>3.1858126321640299</v>
      </c>
    </row>
    <row r="30" spans="1:66" ht="15" customHeight="1" x14ac:dyDescent="0.25">
      <c r="A30" s="97"/>
      <c r="B30" s="234" t="s">
        <v>3257</v>
      </c>
      <c r="C30" s="125"/>
      <c r="D30" s="258" t="s">
        <v>3332</v>
      </c>
      <c r="E30" s="259"/>
      <c r="F30" s="179" t="str">
        <f>"At "&amp; $F$22&amp;" years"</f>
        <v>At 25 years</v>
      </c>
      <c r="G30" s="419" t="str">
        <f>"At "&amp; $G$22&amp;" years"</f>
        <v>At 25 years</v>
      </c>
      <c r="H30" s="420"/>
      <c r="I30" s="420"/>
      <c r="J30" s="421"/>
      <c r="K30" s="97"/>
      <c r="L30" s="396"/>
      <c r="M30" s="401"/>
      <c r="O30" s="399"/>
      <c r="P30" s="402"/>
      <c r="Q30" s="106"/>
      <c r="R30" s="105">
        <v>22</v>
      </c>
      <c r="S30" s="109">
        <f t="shared" si="31"/>
        <v>413.5856</v>
      </c>
      <c r="T30" s="109">
        <f t="shared" si="32"/>
        <v>1347.3743999999999</v>
      </c>
      <c r="U30" s="110">
        <f t="shared" si="0"/>
        <v>574</v>
      </c>
      <c r="V30" s="218">
        <f t="shared" si="53"/>
        <v>5.1817526513436318</v>
      </c>
      <c r="W30" s="296">
        <f t="shared" si="18"/>
        <v>410.74219899999997</v>
      </c>
      <c r="X30" s="296">
        <f t="shared" si="33"/>
        <v>1352.9323193999999</v>
      </c>
      <c r="Y30" s="110">
        <f t="shared" si="1"/>
        <v>567</v>
      </c>
      <c r="Z30" s="218">
        <f t="shared" si="54"/>
        <v>5.0303330996092575</v>
      </c>
      <c r="AA30" s="296">
        <f t="shared" si="20"/>
        <v>405.05539700000003</v>
      </c>
      <c r="AB30" s="296">
        <f t="shared" si="34"/>
        <v>1358.4902387999998</v>
      </c>
      <c r="AC30" s="110">
        <f t="shared" si="2"/>
        <v>557</v>
      </c>
      <c r="AD30" s="218">
        <f t="shared" si="55"/>
        <v>4.7886903554927551</v>
      </c>
      <c r="AE30" s="109">
        <f t="shared" si="35"/>
        <v>399.36859500000003</v>
      </c>
      <c r="AF30" s="296">
        <f t="shared" si="36"/>
        <v>1362.1955183999999</v>
      </c>
      <c r="AG30" s="110">
        <f t="shared" si="3"/>
        <v>549</v>
      </c>
      <c r="AH30" s="218">
        <f t="shared" si="56"/>
        <v>4.5718972324150622</v>
      </c>
      <c r="AI30" s="110">
        <f t="shared" si="37"/>
        <v>113.9985583295599</v>
      </c>
      <c r="AJ30" s="110">
        <f t="shared" si="38"/>
        <v>110.66732819140367</v>
      </c>
      <c r="AK30" s="110">
        <f t="shared" si="39"/>
        <v>105.35118782084061</v>
      </c>
      <c r="AL30" s="110">
        <f t="shared" si="40"/>
        <v>100.58173911313136</v>
      </c>
      <c r="AM30" s="103">
        <v>1</v>
      </c>
      <c r="AN30" s="114">
        <f t="shared" si="41"/>
        <v>1</v>
      </c>
      <c r="AO30" s="262"/>
      <c r="AP30" s="114">
        <f t="shared" si="24"/>
        <v>1</v>
      </c>
      <c r="AQ30" s="150">
        <f t="shared" si="42"/>
        <v>23</v>
      </c>
      <c r="AR30" s="262"/>
      <c r="AS30" s="150">
        <f t="shared" si="25"/>
        <v>23</v>
      </c>
      <c r="AT30" s="114">
        <f t="shared" si="4"/>
        <v>574</v>
      </c>
      <c r="AU30" s="114">
        <f t="shared" si="5"/>
        <v>567</v>
      </c>
      <c r="AV30" s="114">
        <f t="shared" si="6"/>
        <v>557</v>
      </c>
      <c r="AW30" s="114">
        <f t="shared" si="7"/>
        <v>549</v>
      </c>
      <c r="AX30" s="151">
        <f t="shared" si="8"/>
        <v>2621.9668415798778</v>
      </c>
      <c r="AY30" s="151">
        <f t="shared" si="9"/>
        <v>2545.3485484022845</v>
      </c>
      <c r="AZ30" s="151">
        <f t="shared" si="10"/>
        <v>2423.077319879334</v>
      </c>
      <c r="BA30" s="151">
        <f t="shared" si="11"/>
        <v>2313.3799996020211</v>
      </c>
      <c r="BB30" s="149">
        <f t="shared" si="12"/>
        <v>119.18031098090353</v>
      </c>
      <c r="BC30" s="149">
        <f t="shared" si="13"/>
        <v>115.69766129101292</v>
      </c>
      <c r="BD30" s="149">
        <f t="shared" si="14"/>
        <v>110.13987817633337</v>
      </c>
      <c r="BE30" s="149">
        <f t="shared" si="15"/>
        <v>105.15363634554643</v>
      </c>
      <c r="BF30" s="151">
        <f t="shared" si="26"/>
        <v>4.5678864835886372</v>
      </c>
      <c r="BG30" s="151">
        <f t="shared" si="27"/>
        <v>4.4891508790163748</v>
      </c>
      <c r="BH30" s="151">
        <f t="shared" si="28"/>
        <v>4.3502285814709767</v>
      </c>
      <c r="BI30" s="151">
        <f t="shared" si="29"/>
        <v>4.2138069209508586</v>
      </c>
      <c r="BK30" s="105">
        <f t="shared" si="43"/>
        <v>4.1776774874596043</v>
      </c>
      <c r="BL30" s="105">
        <f t="shared" si="44"/>
        <v>3.9163009676625222</v>
      </c>
      <c r="BM30" s="105">
        <f t="shared" si="45"/>
        <v>3.44853240325331</v>
      </c>
      <c r="BN30" s="105">
        <f t="shared" si="46"/>
        <v>3.0789542605311766</v>
      </c>
    </row>
    <row r="31" spans="1:66" ht="15" customHeight="1" x14ac:dyDescent="0.25">
      <c r="A31" s="97"/>
      <c r="B31" s="235" t="s">
        <v>3310</v>
      </c>
      <c r="C31" s="124"/>
      <c r="D31" s="138" t="s">
        <v>3256</v>
      </c>
      <c r="E31" s="255">
        <v>1</v>
      </c>
      <c r="F31" s="180">
        <f>F22*F29*$E$31</f>
        <v>126.28044073992959</v>
      </c>
      <c r="G31" s="128">
        <f>G22*G29*$E$31</f>
        <v>126.28044073992959</v>
      </c>
      <c r="H31" s="272">
        <f>H22*H29*$E$31</f>
        <v>1.3029996603334169</v>
      </c>
      <c r="I31" s="188">
        <f>I22*I29*$E$31</f>
        <v>2416.5393355960291</v>
      </c>
      <c r="J31" s="192">
        <f>J22*J29*$E$31</f>
        <v>126.28044073992959</v>
      </c>
      <c r="K31" s="97"/>
      <c r="L31" s="396"/>
      <c r="M31" s="401"/>
      <c r="O31" s="399"/>
      <c r="P31" s="402"/>
      <c r="Q31" s="106"/>
      <c r="R31" s="106">
        <v>23</v>
      </c>
      <c r="S31" s="109">
        <f t="shared" si="31"/>
        <v>413.5856</v>
      </c>
      <c r="T31" s="109">
        <f t="shared" si="32"/>
        <v>1347.3743999999999</v>
      </c>
      <c r="U31" s="110">
        <f t="shared" si="0"/>
        <v>568</v>
      </c>
      <c r="V31" s="218">
        <f t="shared" si="53"/>
        <v>5.1378927232323992</v>
      </c>
      <c r="W31" s="296">
        <f t="shared" si="18"/>
        <v>410.6129535</v>
      </c>
      <c r="X31" s="296">
        <f t="shared" si="33"/>
        <v>1353.1849520999999</v>
      </c>
      <c r="Y31" s="110">
        <f t="shared" si="1"/>
        <v>560</v>
      </c>
      <c r="Z31" s="218">
        <f t="shared" si="54"/>
        <v>4.9786987817862967</v>
      </c>
      <c r="AA31" s="296">
        <f t="shared" si="20"/>
        <v>404.66766050000001</v>
      </c>
      <c r="AB31" s="296">
        <f t="shared" si="34"/>
        <v>1358.9955041999999</v>
      </c>
      <c r="AC31" s="110">
        <f t="shared" si="2"/>
        <v>550</v>
      </c>
      <c r="AD31" s="218">
        <f t="shared" si="55"/>
        <v>4.7288899012627521</v>
      </c>
      <c r="AE31" s="109">
        <f t="shared" si="35"/>
        <v>398.72236750000002</v>
      </c>
      <c r="AF31" s="296">
        <f t="shared" si="36"/>
        <v>1362.8692056</v>
      </c>
      <c r="AG31" s="110">
        <f t="shared" si="3"/>
        <v>542</v>
      </c>
      <c r="AH31" s="218">
        <f t="shared" si="56"/>
        <v>4.5048857472858428</v>
      </c>
      <c r="AI31" s="110">
        <f t="shared" si="37"/>
        <v>118.17153263434518</v>
      </c>
      <c r="AJ31" s="110">
        <f t="shared" si="38"/>
        <v>114.51007198108482</v>
      </c>
      <c r="AK31" s="110">
        <f t="shared" si="39"/>
        <v>108.7644677290433</v>
      </c>
      <c r="AL31" s="110">
        <f t="shared" si="40"/>
        <v>103.61237218757438</v>
      </c>
      <c r="AM31" s="103">
        <v>1</v>
      </c>
      <c r="AN31" s="114">
        <f t="shared" si="41"/>
        <v>1</v>
      </c>
      <c r="AO31" s="262"/>
      <c r="AP31" s="114">
        <f t="shared" si="24"/>
        <v>1</v>
      </c>
      <c r="AQ31" s="150">
        <f t="shared" si="42"/>
        <v>23</v>
      </c>
      <c r="AR31" s="262"/>
      <c r="AS31" s="150">
        <f t="shared" si="25"/>
        <v>23</v>
      </c>
      <c r="AT31" s="114">
        <f t="shared" si="4"/>
        <v>568</v>
      </c>
      <c r="AU31" s="114">
        <f t="shared" si="5"/>
        <v>560</v>
      </c>
      <c r="AV31" s="114">
        <f t="shared" si="6"/>
        <v>550</v>
      </c>
      <c r="AW31" s="114">
        <f t="shared" si="7"/>
        <v>542</v>
      </c>
      <c r="AX31" s="151">
        <f t="shared" si="8"/>
        <v>2717.9452505899394</v>
      </c>
      <c r="AY31" s="151">
        <f t="shared" si="9"/>
        <v>2633.7316555649509</v>
      </c>
      <c r="AZ31" s="151">
        <f t="shared" si="10"/>
        <v>2501.5827577679961</v>
      </c>
      <c r="BA31" s="151">
        <f t="shared" si="11"/>
        <v>2383.0845603142106</v>
      </c>
      <c r="BB31" s="149">
        <f t="shared" si="12"/>
        <v>118.17153263434518</v>
      </c>
      <c r="BC31" s="149">
        <f t="shared" si="13"/>
        <v>114.51007198108482</v>
      </c>
      <c r="BD31" s="149">
        <f t="shared" si="14"/>
        <v>108.7644677290433</v>
      </c>
      <c r="BE31" s="149">
        <f t="shared" si="15"/>
        <v>103.61237218757438</v>
      </c>
      <c r="BF31" s="151">
        <f t="shared" si="26"/>
        <v>4.785114877799189</v>
      </c>
      <c r="BG31" s="151">
        <f t="shared" si="27"/>
        <v>4.7030922420802694</v>
      </c>
      <c r="BH31" s="151">
        <f t="shared" si="28"/>
        <v>4.5483322868509024</v>
      </c>
      <c r="BI31" s="151">
        <f t="shared" si="29"/>
        <v>4.3968349821295396</v>
      </c>
      <c r="BK31" s="105">
        <f t="shared" si="43"/>
        <v>4.172974304785285</v>
      </c>
      <c r="BL31" s="105">
        <f t="shared" si="44"/>
        <v>3.8427437896811512</v>
      </c>
      <c r="BM31" s="105">
        <f t="shared" si="45"/>
        <v>3.4132799082026963</v>
      </c>
      <c r="BN31" s="105">
        <f t="shared" si="46"/>
        <v>3.030633074443017</v>
      </c>
    </row>
    <row r="32" spans="1:66" ht="15" customHeight="1" thickBot="1" x14ac:dyDescent="0.3">
      <c r="A32" s="97"/>
      <c r="B32" s="236" t="s">
        <v>3255</v>
      </c>
      <c r="C32" s="126"/>
      <c r="D32" s="139" t="s">
        <v>3337</v>
      </c>
      <c r="E32" s="256">
        <v>23</v>
      </c>
      <c r="F32" s="181">
        <f>F31*$E$32</f>
        <v>2904.4501370183807</v>
      </c>
      <c r="G32" s="127">
        <f>G31*$E$32</f>
        <v>2904.4501370183807</v>
      </c>
      <c r="H32" s="273">
        <f>H31*$E$32</f>
        <v>29.968992187668587</v>
      </c>
      <c r="I32" s="189">
        <f>I31*$E$32</f>
        <v>55580.404718708669</v>
      </c>
      <c r="J32" s="193">
        <f>J31*$E$32</f>
        <v>2904.4501370183807</v>
      </c>
      <c r="K32" s="97"/>
      <c r="L32" s="396"/>
      <c r="M32" s="401"/>
      <c r="O32" s="399"/>
      <c r="P32" s="402"/>
      <c r="Q32" s="106"/>
      <c r="R32" s="105">
        <v>24</v>
      </c>
      <c r="S32" s="109">
        <f t="shared" si="31"/>
        <v>413.5856</v>
      </c>
      <c r="T32" s="109">
        <f t="shared" si="32"/>
        <v>1347.3743999999999</v>
      </c>
      <c r="U32" s="110">
        <f t="shared" si="0"/>
        <v>561</v>
      </c>
      <c r="V32" s="218">
        <f t="shared" si="53"/>
        <v>5.0926868255348845</v>
      </c>
      <c r="W32" s="296">
        <f t="shared" si="18"/>
        <v>410.48370799999998</v>
      </c>
      <c r="X32" s="296">
        <f t="shared" si="33"/>
        <v>1353.4375848</v>
      </c>
      <c r="Y32" s="110">
        <f t="shared" si="1"/>
        <v>554</v>
      </c>
      <c r="Z32" s="218">
        <f t="shared" si="54"/>
        <v>4.93092719242141</v>
      </c>
      <c r="AA32" s="296">
        <f t="shared" si="20"/>
        <v>404.27992399999999</v>
      </c>
      <c r="AB32" s="296">
        <f t="shared" si="34"/>
        <v>1359.5007696</v>
      </c>
      <c r="AC32" s="110">
        <f t="shared" si="2"/>
        <v>543</v>
      </c>
      <c r="AD32" s="218">
        <f t="shared" si="55"/>
        <v>4.670474538827543</v>
      </c>
      <c r="AE32" s="109">
        <f t="shared" si="35"/>
        <v>398.07614000000001</v>
      </c>
      <c r="AF32" s="296">
        <f t="shared" si="36"/>
        <v>1363.5428927999999</v>
      </c>
      <c r="AG32" s="110">
        <f t="shared" si="3"/>
        <v>535</v>
      </c>
      <c r="AH32" s="218">
        <f t="shared" si="56"/>
        <v>4.439365824999018</v>
      </c>
      <c r="AI32" s="110">
        <f t="shared" si="37"/>
        <v>122.22448381283724</v>
      </c>
      <c r="AJ32" s="110">
        <f t="shared" si="38"/>
        <v>118.34225261811383</v>
      </c>
      <c r="AK32" s="110">
        <f t="shared" si="39"/>
        <v>112.09138893186103</v>
      </c>
      <c r="AL32" s="110">
        <f t="shared" si="40"/>
        <v>106.54477979997642</v>
      </c>
      <c r="AM32" s="103">
        <v>1</v>
      </c>
      <c r="AN32" s="114">
        <f t="shared" si="41"/>
        <v>1</v>
      </c>
      <c r="AO32" s="262"/>
      <c r="AP32" s="114">
        <f t="shared" si="24"/>
        <v>1</v>
      </c>
      <c r="AQ32" s="150">
        <f t="shared" si="42"/>
        <v>23</v>
      </c>
      <c r="AR32" s="262"/>
      <c r="AS32" s="150">
        <f t="shared" si="25"/>
        <v>23</v>
      </c>
      <c r="AT32" s="114">
        <f t="shared" si="4"/>
        <v>561</v>
      </c>
      <c r="AU32" s="114">
        <f t="shared" si="5"/>
        <v>554</v>
      </c>
      <c r="AV32" s="114">
        <f t="shared" si="6"/>
        <v>543</v>
      </c>
      <c r="AW32" s="114">
        <f t="shared" si="7"/>
        <v>535</v>
      </c>
      <c r="AX32" s="151">
        <f t="shared" si="8"/>
        <v>2811.1631276952562</v>
      </c>
      <c r="AY32" s="151">
        <f t="shared" si="9"/>
        <v>2721.8718102166181</v>
      </c>
      <c r="AZ32" s="151">
        <f t="shared" si="10"/>
        <v>2578.1019454328039</v>
      </c>
      <c r="BA32" s="151">
        <f t="shared" si="11"/>
        <v>2450.5299353994578</v>
      </c>
      <c r="BB32" s="149">
        <f t="shared" si="12"/>
        <v>117.13179698730234</v>
      </c>
      <c r="BC32" s="149">
        <f t="shared" si="13"/>
        <v>113.41132542569243</v>
      </c>
      <c r="BD32" s="149">
        <f t="shared" si="14"/>
        <v>107.42091439303348</v>
      </c>
      <c r="BE32" s="149">
        <f t="shared" si="15"/>
        <v>102.10541397497741</v>
      </c>
      <c r="BF32" s="151">
        <f t="shared" si="26"/>
        <v>5.0109859673712229</v>
      </c>
      <c r="BG32" s="151">
        <f t="shared" si="27"/>
        <v>4.9131260112213324</v>
      </c>
      <c r="BH32" s="151">
        <f t="shared" si="28"/>
        <v>4.7478857190291048</v>
      </c>
      <c r="BI32" s="151">
        <f t="shared" si="29"/>
        <v>4.5804297857933793</v>
      </c>
      <c r="BK32" s="105">
        <f t="shared" si="43"/>
        <v>4.0529511784920516</v>
      </c>
      <c r="BL32" s="105">
        <f t="shared" si="44"/>
        <v>3.8321806370290119</v>
      </c>
      <c r="BM32" s="105">
        <f t="shared" si="45"/>
        <v>3.3269212028177293</v>
      </c>
      <c r="BN32" s="105">
        <f t="shared" si="46"/>
        <v>2.9324076124020451</v>
      </c>
    </row>
    <row r="33" spans="1:66" ht="30" customHeight="1" x14ac:dyDescent="0.25">
      <c r="A33" s="97"/>
      <c r="B33" s="97"/>
      <c r="C33" s="98"/>
      <c r="D33" s="98"/>
      <c r="E33" s="97"/>
      <c r="F33" s="97"/>
      <c r="G33" s="97"/>
      <c r="H33" s="97"/>
      <c r="I33" s="97"/>
      <c r="J33" s="97"/>
      <c r="K33" s="97"/>
      <c r="L33" s="396"/>
      <c r="M33" s="401"/>
      <c r="O33" s="399"/>
      <c r="P33" s="402"/>
      <c r="Q33" s="106"/>
      <c r="R33" s="146">
        <v>25</v>
      </c>
      <c r="S33" s="165">
        <f t="shared" si="31"/>
        <v>413.5856</v>
      </c>
      <c r="T33" s="165">
        <f t="shared" si="32"/>
        <v>1347.3743999999999</v>
      </c>
      <c r="U33" s="121">
        <f t="shared" si="0"/>
        <v>555</v>
      </c>
      <c r="V33" s="218">
        <f t="shared" si="53"/>
        <v>5.0512176295971836</v>
      </c>
      <c r="W33" s="296">
        <f t="shared" si="18"/>
        <v>410.35446250000001</v>
      </c>
      <c r="X33" s="296">
        <f t="shared" si="33"/>
        <v>1353.6902175</v>
      </c>
      <c r="Y33" s="121">
        <f t="shared" si="1"/>
        <v>547</v>
      </c>
      <c r="Z33" s="218">
        <f t="shared" si="54"/>
        <v>4.8817591110724496</v>
      </c>
      <c r="AA33" s="296">
        <f t="shared" si="20"/>
        <v>403.89218749999998</v>
      </c>
      <c r="AB33" s="296">
        <f t="shared" si="34"/>
        <v>1360.0060349999999</v>
      </c>
      <c r="AC33" s="121">
        <f t="shared" si="2"/>
        <v>537</v>
      </c>
      <c r="AD33" s="218">
        <f t="shared" si="55"/>
        <v>4.6158638531072205</v>
      </c>
      <c r="AE33" s="109">
        <f t="shared" si="35"/>
        <v>397.4299125</v>
      </c>
      <c r="AF33" s="296">
        <f t="shared" si="36"/>
        <v>1364.21658</v>
      </c>
      <c r="AG33" s="121">
        <f t="shared" si="3"/>
        <v>528</v>
      </c>
      <c r="AH33" s="218">
        <f t="shared" si="56"/>
        <v>4.3752190857143312</v>
      </c>
      <c r="AI33" s="121">
        <f t="shared" si="37"/>
        <v>126.28044073992959</v>
      </c>
      <c r="AJ33" s="121">
        <f t="shared" si="38"/>
        <v>122.04397777681125</v>
      </c>
      <c r="AK33" s="121">
        <f t="shared" si="39"/>
        <v>115.39659632768051</v>
      </c>
      <c r="AL33" s="121">
        <f t="shared" si="40"/>
        <v>109.38047714285828</v>
      </c>
      <c r="AM33" s="103">
        <v>1</v>
      </c>
      <c r="AN33" s="148">
        <f t="shared" si="41"/>
        <v>1</v>
      </c>
      <c r="AO33" s="262"/>
      <c r="AP33" s="148">
        <f t="shared" si="24"/>
        <v>1</v>
      </c>
      <c r="AQ33" s="166">
        <f t="shared" si="42"/>
        <v>23</v>
      </c>
      <c r="AR33" s="262"/>
      <c r="AS33" s="166">
        <f t="shared" si="25"/>
        <v>23</v>
      </c>
      <c r="AT33" s="148">
        <f t="shared" si="4"/>
        <v>555</v>
      </c>
      <c r="AU33" s="148">
        <f t="shared" si="5"/>
        <v>547</v>
      </c>
      <c r="AV33" s="148">
        <f t="shared" si="6"/>
        <v>537</v>
      </c>
      <c r="AW33" s="148">
        <f t="shared" si="7"/>
        <v>528</v>
      </c>
      <c r="AX33" s="167">
        <f t="shared" si="8"/>
        <v>2904.4501370183807</v>
      </c>
      <c r="AY33" s="167">
        <f t="shared" si="9"/>
        <v>2807.0114888666585</v>
      </c>
      <c r="AZ33" s="167">
        <f t="shared" si="10"/>
        <v>2654.1217155366517</v>
      </c>
      <c r="BA33" s="167">
        <f t="shared" si="11"/>
        <v>2515.7509742857405</v>
      </c>
      <c r="BB33" s="168">
        <f t="shared" si="12"/>
        <v>116.17800548073522</v>
      </c>
      <c r="BC33" s="168">
        <f t="shared" si="13"/>
        <v>112.28045955466634</v>
      </c>
      <c r="BD33" s="168">
        <f t="shared" si="14"/>
        <v>106.16486862146607</v>
      </c>
      <c r="BE33" s="168">
        <f t="shared" si="15"/>
        <v>100.63003897142961</v>
      </c>
      <c r="BF33" s="167">
        <f>AX33/AT33</f>
        <v>5.2332434901232086</v>
      </c>
      <c r="BG33" s="167">
        <f>AY33/AU33</f>
        <v>5.1316480600852987</v>
      </c>
      <c r="BH33" s="167">
        <f t="shared" si="28"/>
        <v>4.9424985391743981</v>
      </c>
      <c r="BI33" s="167">
        <f t="shared" si="29"/>
        <v>4.7646798755411757</v>
      </c>
      <c r="BK33" s="105">
        <f t="shared" si="43"/>
        <v>4.0559569270923532</v>
      </c>
      <c r="BL33" s="105">
        <f t="shared" si="44"/>
        <v>3.701725158697414</v>
      </c>
      <c r="BM33" s="105">
        <f t="shared" si="45"/>
        <v>3.3052073958194796</v>
      </c>
      <c r="BN33" s="105">
        <f t="shared" si="46"/>
        <v>2.8356973428818577</v>
      </c>
    </row>
    <row r="34" spans="1:66" x14ac:dyDescent="0.25">
      <c r="A34" s="297" t="s">
        <v>3365</v>
      </c>
      <c r="B34" s="298"/>
      <c r="C34" s="299"/>
      <c r="D34" s="299"/>
      <c r="E34" s="298"/>
      <c r="F34" s="298"/>
      <c r="G34" s="298"/>
      <c r="H34" s="298"/>
      <c r="I34" s="298"/>
      <c r="J34" s="298"/>
      <c r="K34" s="300"/>
      <c r="L34" s="396"/>
      <c r="N34" s="324"/>
      <c r="Q34" s="106"/>
      <c r="R34" s="105">
        <v>26</v>
      </c>
      <c r="S34" s="109">
        <f t="shared" si="31"/>
        <v>413.5856</v>
      </c>
      <c r="T34" s="109">
        <f t="shared" si="32"/>
        <v>1347.3743999999999</v>
      </c>
      <c r="U34" s="110">
        <f t="shared" si="0"/>
        <v>550</v>
      </c>
      <c r="V34" s="218">
        <f t="shared" si="53"/>
        <v>5.0134224082481627</v>
      </c>
      <c r="W34" s="296">
        <f t="shared" si="18"/>
        <v>410.22521699999999</v>
      </c>
      <c r="X34" s="296">
        <f t="shared" si="33"/>
        <v>1353.9428501999998</v>
      </c>
      <c r="Y34" s="110">
        <f t="shared" si="1"/>
        <v>542</v>
      </c>
      <c r="Z34" s="218">
        <f t="shared" si="54"/>
        <v>4.838861426348017</v>
      </c>
      <c r="AA34" s="296">
        <f t="shared" si="20"/>
        <v>403.50445100000002</v>
      </c>
      <c r="AB34" s="296">
        <f t="shared" si="34"/>
        <v>1360.5113004</v>
      </c>
      <c r="AC34" s="110">
        <f t="shared" si="2"/>
        <v>531</v>
      </c>
      <c r="AD34" s="218">
        <f t="shared" si="55"/>
        <v>4.5624361030830691</v>
      </c>
      <c r="AE34" s="109">
        <f t="shared" si="35"/>
        <v>396.78368499999999</v>
      </c>
      <c r="AF34" s="296">
        <f t="shared" si="36"/>
        <v>1364.8902671999999</v>
      </c>
      <c r="AG34" s="110">
        <f t="shared" si="3"/>
        <v>522</v>
      </c>
      <c r="AH34" s="218">
        <f t="shared" si="56"/>
        <v>4.3148279373269887</v>
      </c>
      <c r="AI34" s="110">
        <f t="shared" si="37"/>
        <v>130.34898261445224</v>
      </c>
      <c r="AJ34" s="110">
        <f t="shared" si="38"/>
        <v>125.81039708504844</v>
      </c>
      <c r="AK34" s="110">
        <f t="shared" si="39"/>
        <v>118.6233386801598</v>
      </c>
      <c r="AL34" s="110">
        <f t="shared" si="40"/>
        <v>112.18552637050171</v>
      </c>
      <c r="AM34" s="103">
        <v>1</v>
      </c>
      <c r="AN34" s="114">
        <f t="shared" si="41"/>
        <v>1</v>
      </c>
      <c r="AO34" s="262"/>
      <c r="AP34" s="114">
        <f t="shared" si="24"/>
        <v>1</v>
      </c>
      <c r="AQ34" s="150">
        <f t="shared" si="42"/>
        <v>23</v>
      </c>
      <c r="AR34" s="262"/>
      <c r="AS34" s="150">
        <f t="shared" si="25"/>
        <v>23</v>
      </c>
      <c r="AT34" s="114">
        <f t="shared" si="4"/>
        <v>550</v>
      </c>
      <c r="AU34" s="114">
        <f t="shared" si="5"/>
        <v>542</v>
      </c>
      <c r="AV34" s="114">
        <f t="shared" si="6"/>
        <v>531</v>
      </c>
      <c r="AW34" s="114">
        <f t="shared" si="7"/>
        <v>522</v>
      </c>
      <c r="AX34" s="151">
        <f t="shared" si="8"/>
        <v>2998.0266001324017</v>
      </c>
      <c r="AY34" s="151">
        <f t="shared" si="9"/>
        <v>2893.6391329561138</v>
      </c>
      <c r="AZ34" s="151">
        <f t="shared" si="10"/>
        <v>2728.3367896436757</v>
      </c>
      <c r="BA34" s="151">
        <f t="shared" si="11"/>
        <v>2580.2671065215391</v>
      </c>
      <c r="BB34" s="149">
        <f t="shared" si="12"/>
        <v>115.30871538970774</v>
      </c>
      <c r="BC34" s="149">
        <f t="shared" si="13"/>
        <v>111.2938128060044</v>
      </c>
      <c r="BD34" s="149">
        <f t="shared" si="14"/>
        <v>104.93603037091059</v>
      </c>
      <c r="BE34" s="149">
        <f t="shared" si="15"/>
        <v>99.241042558520746</v>
      </c>
      <c r="BF34" s="151">
        <f t="shared" si="26"/>
        <v>5.4509574547861845</v>
      </c>
      <c r="BG34" s="151">
        <f t="shared" si="27"/>
        <v>5.3388175884799152</v>
      </c>
      <c r="BH34" s="151">
        <f t="shared" si="28"/>
        <v>5.1381107149598417</v>
      </c>
      <c r="BI34" s="151">
        <f t="shared" si="29"/>
        <v>4.9430404339493084</v>
      </c>
      <c r="BK34" s="105">
        <f t="shared" si="43"/>
        <v>4.0685418745226514</v>
      </c>
      <c r="BL34" s="105">
        <f t="shared" si="44"/>
        <v>3.7664193082371895</v>
      </c>
      <c r="BM34" s="105">
        <f t="shared" si="45"/>
        <v>3.2267423524792918</v>
      </c>
      <c r="BN34" s="105">
        <f t="shared" si="46"/>
        <v>2.8050492276434227</v>
      </c>
    </row>
    <row r="35" spans="1:66" ht="56.45" customHeight="1" x14ac:dyDescent="0.25">
      <c r="A35" s="257" t="s">
        <v>3331</v>
      </c>
      <c r="B35" s="432" t="s">
        <v>3402</v>
      </c>
      <c r="C35" s="432"/>
      <c r="D35" s="432"/>
      <c r="E35" s="432"/>
      <c r="F35" s="432"/>
      <c r="G35" s="432"/>
      <c r="H35" s="432"/>
      <c r="I35" s="432"/>
      <c r="J35" s="432"/>
      <c r="K35" s="432"/>
      <c r="L35" s="396"/>
      <c r="N35" s="324"/>
      <c r="Q35" s="106"/>
      <c r="R35" s="106">
        <v>27</v>
      </c>
      <c r="S35" s="109">
        <f t="shared" si="31"/>
        <v>413.5856</v>
      </c>
      <c r="T35" s="109">
        <f t="shared" si="32"/>
        <v>1347.3743999999999</v>
      </c>
      <c r="U35" s="110">
        <f t="shared" si="0"/>
        <v>544</v>
      </c>
      <c r="V35" s="218">
        <f t="shared" si="53"/>
        <v>4.9739670946467065</v>
      </c>
      <c r="W35" s="296">
        <f t="shared" si="18"/>
        <v>410.09597150000002</v>
      </c>
      <c r="X35" s="296">
        <f t="shared" si="33"/>
        <v>1354.1954828999999</v>
      </c>
      <c r="Y35" s="110">
        <f t="shared" si="1"/>
        <v>536</v>
      </c>
      <c r="Z35" s="218">
        <f t="shared" si="54"/>
        <v>4.7943770239262671</v>
      </c>
      <c r="AA35" s="296">
        <f t="shared" si="20"/>
        <v>403.1167145</v>
      </c>
      <c r="AB35" s="296">
        <f t="shared" si="34"/>
        <v>1361.0165657999999</v>
      </c>
      <c r="AC35" s="110">
        <f t="shared" si="2"/>
        <v>525</v>
      </c>
      <c r="AD35" s="218">
        <f t="shared" si="55"/>
        <v>4.5101005019675773</v>
      </c>
      <c r="AE35" s="109">
        <f t="shared" si="35"/>
        <v>396.13745749999998</v>
      </c>
      <c r="AF35" s="296">
        <f t="shared" si="36"/>
        <v>1365.5639543999998</v>
      </c>
      <c r="AG35" s="110">
        <f t="shared" si="3"/>
        <v>515</v>
      </c>
      <c r="AH35" s="218">
        <f t="shared" si="56"/>
        <v>4.2531317853927071</v>
      </c>
      <c r="AI35" s="110">
        <f t="shared" si="37"/>
        <v>134.29711155546107</v>
      </c>
      <c r="AJ35" s="110">
        <f t="shared" si="38"/>
        <v>129.44817964600921</v>
      </c>
      <c r="AK35" s="110">
        <f t="shared" si="39"/>
        <v>121.77271355312459</v>
      </c>
      <c r="AL35" s="110">
        <f t="shared" si="40"/>
        <v>114.83455820560309</v>
      </c>
      <c r="AM35" s="103">
        <v>1</v>
      </c>
      <c r="AN35" s="114">
        <f t="shared" si="41"/>
        <v>1</v>
      </c>
      <c r="AO35" s="262"/>
      <c r="AP35" s="114">
        <f t="shared" si="24"/>
        <v>1</v>
      </c>
      <c r="AQ35" s="150">
        <f t="shared" si="42"/>
        <v>23</v>
      </c>
      <c r="AR35" s="262"/>
      <c r="AS35" s="150">
        <f t="shared" si="25"/>
        <v>23</v>
      </c>
      <c r="AT35" s="114">
        <f t="shared" si="4"/>
        <v>544</v>
      </c>
      <c r="AU35" s="114">
        <f t="shared" si="5"/>
        <v>536</v>
      </c>
      <c r="AV35" s="114">
        <f t="shared" si="6"/>
        <v>525</v>
      </c>
      <c r="AW35" s="114">
        <f t="shared" si="7"/>
        <v>515</v>
      </c>
      <c r="AX35" s="151">
        <f t="shared" si="8"/>
        <v>3088.8335657756047</v>
      </c>
      <c r="AY35" s="151">
        <f t="shared" si="9"/>
        <v>2977.3081318582117</v>
      </c>
      <c r="AZ35" s="151">
        <f t="shared" si="10"/>
        <v>2800.7724117218654</v>
      </c>
      <c r="BA35" s="151">
        <f t="shared" si="11"/>
        <v>2641.1948387288712</v>
      </c>
      <c r="BB35" s="149">
        <f t="shared" si="12"/>
        <v>114.40124317687425</v>
      </c>
      <c r="BC35" s="149">
        <f t="shared" si="13"/>
        <v>110.27067155030414</v>
      </c>
      <c r="BD35" s="149">
        <f t="shared" si="14"/>
        <v>103.73231154525428</v>
      </c>
      <c r="BE35" s="149">
        <f t="shared" si="15"/>
        <v>97.822031064032259</v>
      </c>
      <c r="BF35" s="151">
        <f t="shared" si="26"/>
        <v>5.6780028782639791</v>
      </c>
      <c r="BG35" s="151">
        <f t="shared" si="27"/>
        <v>5.554679350481738</v>
      </c>
      <c r="BH35" s="151">
        <f t="shared" si="28"/>
        <v>5.3348045937559343</v>
      </c>
      <c r="BI35" s="151">
        <f t="shared" si="29"/>
        <v>5.1285336674347013</v>
      </c>
      <c r="BK35" s="105">
        <f t="shared" si="43"/>
        <v>3.9481289410088323</v>
      </c>
      <c r="BL35" s="105">
        <f t="shared" si="44"/>
        <v>3.6377825609607726</v>
      </c>
      <c r="BM35" s="105">
        <f t="shared" si="45"/>
        <v>3.1493748729647848</v>
      </c>
      <c r="BN35" s="105">
        <f t="shared" si="46"/>
        <v>2.6490318351013826</v>
      </c>
    </row>
    <row r="36" spans="1:66" ht="30" customHeight="1" x14ac:dyDescent="0.25">
      <c r="A36" s="131"/>
      <c r="B36" s="131"/>
      <c r="C36" s="132"/>
      <c r="D36" s="132"/>
      <c r="E36" s="131"/>
      <c r="F36" s="131"/>
      <c r="G36" s="131"/>
      <c r="H36" s="131"/>
      <c r="I36" s="131"/>
      <c r="J36" s="131"/>
      <c r="K36" s="131"/>
      <c r="L36" s="396"/>
      <c r="N36" s="324"/>
      <c r="Q36" s="106"/>
      <c r="R36" s="105">
        <v>28</v>
      </c>
      <c r="S36" s="109">
        <f t="shared" si="31"/>
        <v>413.5856</v>
      </c>
      <c r="T36" s="109">
        <f t="shared" si="32"/>
        <v>1347.3743999999999</v>
      </c>
      <c r="U36" s="110">
        <f t="shared" si="0"/>
        <v>539</v>
      </c>
      <c r="V36" s="218">
        <f t="shared" si="53"/>
        <v>4.9380418332948377</v>
      </c>
      <c r="W36" s="296">
        <f t="shared" si="18"/>
        <v>409.96672599999999</v>
      </c>
      <c r="X36" s="296">
        <f t="shared" si="33"/>
        <v>1354.4481155999999</v>
      </c>
      <c r="Y36" s="110">
        <f t="shared" si="1"/>
        <v>530</v>
      </c>
      <c r="Z36" s="218">
        <f t="shared" si="54"/>
        <v>4.7508147814954116</v>
      </c>
      <c r="AA36" s="296">
        <f t="shared" si="20"/>
        <v>402.72897799999998</v>
      </c>
      <c r="AB36" s="296">
        <f t="shared" si="34"/>
        <v>1361.5218312</v>
      </c>
      <c r="AC36" s="110">
        <f t="shared" si="2"/>
        <v>519</v>
      </c>
      <c r="AD36" s="218">
        <f t="shared" si="55"/>
        <v>4.4587757326902944</v>
      </c>
      <c r="AE36" s="109">
        <f t="shared" si="35"/>
        <v>395.49122999999997</v>
      </c>
      <c r="AF36" s="296">
        <f t="shared" si="36"/>
        <v>1366.2376416</v>
      </c>
      <c r="AG36" s="110">
        <f t="shared" si="3"/>
        <v>509</v>
      </c>
      <c r="AH36" s="218">
        <f t="shared" si="56"/>
        <v>4.1950275278851032</v>
      </c>
      <c r="AI36" s="110">
        <f t="shared" si="37"/>
        <v>138.26517133225545</v>
      </c>
      <c r="AJ36" s="110">
        <f t="shared" si="38"/>
        <v>133.02281388187151</v>
      </c>
      <c r="AK36" s="110">
        <f t="shared" si="39"/>
        <v>124.84572051532824</v>
      </c>
      <c r="AL36" s="110">
        <f t="shared" si="40"/>
        <v>117.46077078078289</v>
      </c>
      <c r="AM36" s="103">
        <v>1</v>
      </c>
      <c r="AN36" s="114">
        <f t="shared" si="41"/>
        <v>1</v>
      </c>
      <c r="AO36" s="262"/>
      <c r="AP36" s="114">
        <f t="shared" si="24"/>
        <v>1</v>
      </c>
      <c r="AQ36" s="150">
        <f t="shared" si="42"/>
        <v>23</v>
      </c>
      <c r="AR36" s="262"/>
      <c r="AS36" s="150">
        <f t="shared" si="25"/>
        <v>23</v>
      </c>
      <c r="AT36" s="114">
        <f t="shared" si="4"/>
        <v>539</v>
      </c>
      <c r="AU36" s="114">
        <f t="shared" si="5"/>
        <v>530</v>
      </c>
      <c r="AV36" s="114">
        <f t="shared" si="6"/>
        <v>519</v>
      </c>
      <c r="AW36" s="114">
        <f t="shared" si="7"/>
        <v>509</v>
      </c>
      <c r="AX36" s="151">
        <f t="shared" si="8"/>
        <v>3180.0989406418753</v>
      </c>
      <c r="AY36" s="151">
        <f t="shared" si="9"/>
        <v>3059.5247192830448</v>
      </c>
      <c r="AZ36" s="151">
        <f t="shared" si="10"/>
        <v>2871.4515718525495</v>
      </c>
      <c r="BA36" s="151">
        <f t="shared" si="11"/>
        <v>2701.5977279580065</v>
      </c>
      <c r="BB36" s="149">
        <f t="shared" si="12"/>
        <v>113.57496216578127</v>
      </c>
      <c r="BC36" s="149">
        <f t="shared" si="13"/>
        <v>109.26873997439446</v>
      </c>
      <c r="BD36" s="149">
        <f t="shared" si="14"/>
        <v>102.55184185187677</v>
      </c>
      <c r="BE36" s="149">
        <f t="shared" si="15"/>
        <v>96.485633141357368</v>
      </c>
      <c r="BF36" s="151">
        <f t="shared" si="26"/>
        <v>5.8999980345860399</v>
      </c>
      <c r="BG36" s="151">
        <f t="shared" si="27"/>
        <v>5.7726881495906506</v>
      </c>
      <c r="BH36" s="151">
        <f t="shared" si="28"/>
        <v>5.5326619881552013</v>
      </c>
      <c r="BI36" s="151">
        <f t="shared" si="29"/>
        <v>5.3076576187780091</v>
      </c>
      <c r="BK36" s="105">
        <f t="shared" si="43"/>
        <v>3.9680597767943766</v>
      </c>
      <c r="BL36" s="105">
        <f t="shared" si="44"/>
        <v>3.5746342358623053</v>
      </c>
      <c r="BM36" s="105">
        <f t="shared" si="45"/>
        <v>3.0730069622036496</v>
      </c>
      <c r="BN36" s="105">
        <f t="shared" si="46"/>
        <v>2.6262125751798067</v>
      </c>
    </row>
    <row r="37" spans="1:66" ht="19.5" thickBot="1" x14ac:dyDescent="0.35">
      <c r="A37" s="131"/>
      <c r="B37" s="303" t="s">
        <v>3258</v>
      </c>
      <c r="C37" s="304"/>
      <c r="D37" s="305" t="str">
        <f>IF(ISBLANK($E$30),"",$E$30)</f>
        <v/>
      </c>
      <c r="E37" s="320"/>
      <c r="F37" s="348" t="s">
        <v>3260</v>
      </c>
      <c r="G37" s="346"/>
      <c r="H37" s="346" t="s">
        <v>3336</v>
      </c>
      <c r="I37" s="346"/>
      <c r="J37" s="347"/>
      <c r="K37" s="131"/>
      <c r="L37" s="396"/>
      <c r="N37" s="324"/>
      <c r="Q37" s="106"/>
      <c r="R37" s="106">
        <v>29</v>
      </c>
      <c r="S37" s="109">
        <f t="shared" si="31"/>
        <v>413.5856</v>
      </c>
      <c r="T37" s="109">
        <f t="shared" si="32"/>
        <v>1347.3743999999999</v>
      </c>
      <c r="U37" s="110">
        <f t="shared" si="0"/>
        <v>534</v>
      </c>
      <c r="V37" s="218">
        <f t="shared" si="53"/>
        <v>4.9029472528104519</v>
      </c>
      <c r="W37" s="296">
        <f t="shared" si="18"/>
        <v>409.83748050000003</v>
      </c>
      <c r="X37" s="296">
        <f t="shared" si="33"/>
        <v>1354.7007483</v>
      </c>
      <c r="Y37" s="110">
        <f t="shared" si="1"/>
        <v>525</v>
      </c>
      <c r="Z37" s="218">
        <f t="shared" si="54"/>
        <v>4.7107354261012606</v>
      </c>
      <c r="AA37" s="296">
        <f t="shared" si="20"/>
        <v>402.34124150000002</v>
      </c>
      <c r="AB37" s="296">
        <f t="shared" si="34"/>
        <v>1362.0270965999998</v>
      </c>
      <c r="AC37" s="110">
        <f t="shared" si="2"/>
        <v>514</v>
      </c>
      <c r="AD37" s="218">
        <f t="shared" si="55"/>
        <v>4.4109546564963962</v>
      </c>
      <c r="AE37" s="109">
        <f t="shared" si="35"/>
        <v>394.84500250000002</v>
      </c>
      <c r="AF37" s="296">
        <f t="shared" si="36"/>
        <v>1366.9113287999999</v>
      </c>
      <c r="AG37" s="110">
        <f t="shared" si="3"/>
        <v>504</v>
      </c>
      <c r="AH37" s="218">
        <f t="shared" si="56"/>
        <v>4.1404568605084346</v>
      </c>
      <c r="AI37" s="110">
        <f t="shared" si="37"/>
        <v>142.1854703315031</v>
      </c>
      <c r="AJ37" s="110">
        <f t="shared" si="38"/>
        <v>136.61132735693656</v>
      </c>
      <c r="AK37" s="110">
        <f t="shared" si="39"/>
        <v>127.91768503839549</v>
      </c>
      <c r="AL37" s="110">
        <f t="shared" si="40"/>
        <v>120.0732489547446</v>
      </c>
      <c r="AM37" s="103">
        <v>1</v>
      </c>
      <c r="AN37" s="114">
        <f t="shared" si="41"/>
        <v>1</v>
      </c>
      <c r="AO37" s="262"/>
      <c r="AP37" s="114">
        <f t="shared" si="24"/>
        <v>1</v>
      </c>
      <c r="AQ37" s="150">
        <f t="shared" si="42"/>
        <v>23</v>
      </c>
      <c r="AR37" s="262"/>
      <c r="AS37" s="150">
        <f t="shared" si="25"/>
        <v>23</v>
      </c>
      <c r="AT37" s="114">
        <f t="shared" si="4"/>
        <v>534</v>
      </c>
      <c r="AU37" s="114">
        <f t="shared" si="5"/>
        <v>525</v>
      </c>
      <c r="AV37" s="114">
        <f t="shared" si="6"/>
        <v>514</v>
      </c>
      <c r="AW37" s="114">
        <f t="shared" si="7"/>
        <v>504</v>
      </c>
      <c r="AX37" s="151">
        <f t="shared" si="8"/>
        <v>3270.2658176245714</v>
      </c>
      <c r="AY37" s="151">
        <f t="shared" si="9"/>
        <v>3142.0605292095406</v>
      </c>
      <c r="AZ37" s="151">
        <f t="shared" si="10"/>
        <v>2942.1067558830964</v>
      </c>
      <c r="BA37" s="151">
        <f t="shared" si="11"/>
        <v>2761.6847259591259</v>
      </c>
      <c r="BB37" s="149">
        <f t="shared" si="12"/>
        <v>112.76778681464039</v>
      </c>
      <c r="BC37" s="149">
        <f t="shared" si="13"/>
        <v>108.34691480032899</v>
      </c>
      <c r="BD37" s="149">
        <f t="shared" si="14"/>
        <v>101.45195709941711</v>
      </c>
      <c r="BE37" s="149">
        <f t="shared" si="15"/>
        <v>95.230507791693995</v>
      </c>
      <c r="BF37" s="151">
        <f t="shared" si="26"/>
        <v>6.1240932914317812</v>
      </c>
      <c r="BG37" s="151">
        <f t="shared" si="27"/>
        <v>5.9848771984943632</v>
      </c>
      <c r="BH37" s="151">
        <f t="shared" si="28"/>
        <v>5.7239431048309273</v>
      </c>
      <c r="BI37" s="151">
        <f t="shared" si="29"/>
        <v>5.4795331864268375</v>
      </c>
      <c r="BK37" s="105">
        <f t="shared" si="43"/>
        <v>3.9202989992476489</v>
      </c>
      <c r="BL37" s="105">
        <f t="shared" si="44"/>
        <v>3.5885134750650423</v>
      </c>
      <c r="BM37" s="105">
        <f t="shared" si="45"/>
        <v>3.0719645230672512</v>
      </c>
      <c r="BN37" s="105">
        <f t="shared" si="46"/>
        <v>2.6124781739617049</v>
      </c>
    </row>
    <row r="38" spans="1:66" x14ac:dyDescent="0.25">
      <c r="A38" s="131"/>
      <c r="B38" s="307"/>
      <c r="C38" s="308"/>
      <c r="D38" s="308"/>
      <c r="E38" s="344" t="s">
        <v>3367</v>
      </c>
      <c r="F38" s="356" t="s">
        <v>3252</v>
      </c>
      <c r="G38" s="357"/>
      <c r="H38" s="358" t="s">
        <v>3250</v>
      </c>
      <c r="I38" s="359" t="s">
        <v>3254</v>
      </c>
      <c r="J38" s="360" t="s">
        <v>3251</v>
      </c>
      <c r="K38" s="131"/>
      <c r="L38" s="396"/>
      <c r="M38" s="324"/>
      <c r="N38" s="324"/>
      <c r="O38" s="324"/>
      <c r="P38" s="324"/>
      <c r="Q38" s="106"/>
      <c r="R38" s="105">
        <v>30</v>
      </c>
      <c r="S38" s="109">
        <f t="shared" si="31"/>
        <v>413.5856</v>
      </c>
      <c r="T38" s="109">
        <f t="shared" si="32"/>
        <v>1347.3743999999999</v>
      </c>
      <c r="U38" s="110">
        <f t="shared" si="0"/>
        <v>529</v>
      </c>
      <c r="V38" s="218">
        <f t="shared" si="53"/>
        <v>4.8686202499644056</v>
      </c>
      <c r="W38" s="296">
        <f t="shared" si="18"/>
        <v>409.708235</v>
      </c>
      <c r="X38" s="296">
        <f t="shared" si="33"/>
        <v>1354.9533809999998</v>
      </c>
      <c r="Y38" s="110">
        <f t="shared" si="1"/>
        <v>520</v>
      </c>
      <c r="Z38" s="218">
        <f t="shared" si="54"/>
        <v>4.6714636154793583</v>
      </c>
      <c r="AA38" s="296">
        <f t="shared" si="20"/>
        <v>401.95350500000001</v>
      </c>
      <c r="AB38" s="296">
        <f t="shared" si="34"/>
        <v>1362.5323619999999</v>
      </c>
      <c r="AC38" s="110">
        <f t="shared" si="2"/>
        <v>508</v>
      </c>
      <c r="AD38" s="218">
        <f t="shared" si="55"/>
        <v>4.3614489050910628</v>
      </c>
      <c r="AE38" s="109">
        <f t="shared" si="35"/>
        <v>394.19877500000001</v>
      </c>
      <c r="AF38" s="296">
        <f t="shared" si="36"/>
        <v>1367.585016</v>
      </c>
      <c r="AG38" s="110">
        <f t="shared" si="3"/>
        <v>498</v>
      </c>
      <c r="AH38" s="218">
        <f t="shared" si="56"/>
        <v>4.0843521598631218</v>
      </c>
      <c r="AI38" s="110">
        <f t="shared" si="37"/>
        <v>146.05860749893216</v>
      </c>
      <c r="AJ38" s="110">
        <f t="shared" si="38"/>
        <v>140.14390846438076</v>
      </c>
      <c r="AK38" s="110">
        <f t="shared" si="39"/>
        <v>130.84346715273188</v>
      </c>
      <c r="AL38" s="110">
        <f t="shared" si="40"/>
        <v>122.53056479589365</v>
      </c>
      <c r="AM38" s="103">
        <v>1</v>
      </c>
      <c r="AN38" s="114">
        <f t="shared" si="41"/>
        <v>1</v>
      </c>
      <c r="AO38" s="262"/>
      <c r="AP38" s="114">
        <f t="shared" si="24"/>
        <v>1</v>
      </c>
      <c r="AQ38" s="150">
        <f t="shared" si="42"/>
        <v>23</v>
      </c>
      <c r="AR38" s="262"/>
      <c r="AS38" s="150">
        <f t="shared" si="25"/>
        <v>23</v>
      </c>
      <c r="AT38" s="114">
        <f t="shared" si="4"/>
        <v>529</v>
      </c>
      <c r="AU38" s="114">
        <f t="shared" si="5"/>
        <v>520</v>
      </c>
      <c r="AV38" s="114">
        <f t="shared" si="6"/>
        <v>508</v>
      </c>
      <c r="AW38" s="114">
        <f t="shared" si="7"/>
        <v>498</v>
      </c>
      <c r="AX38" s="151">
        <f t="shared" si="8"/>
        <v>3359.3479724754397</v>
      </c>
      <c r="AY38" s="151">
        <f t="shared" si="9"/>
        <v>3223.3098946807572</v>
      </c>
      <c r="AZ38" s="151">
        <f t="shared" si="10"/>
        <v>3009.399744512833</v>
      </c>
      <c r="BA38" s="151">
        <f t="shared" si="11"/>
        <v>2818.2029903055541</v>
      </c>
      <c r="BB38" s="149">
        <f t="shared" si="12"/>
        <v>111.97826574918133</v>
      </c>
      <c r="BC38" s="149">
        <f t="shared" si="13"/>
        <v>107.44366315602524</v>
      </c>
      <c r="BD38" s="149">
        <f t="shared" si="14"/>
        <v>100.31332481709444</v>
      </c>
      <c r="BE38" s="149">
        <f t="shared" si="15"/>
        <v>93.940099676851801</v>
      </c>
      <c r="BF38" s="151">
        <f t="shared" si="26"/>
        <v>6.3503742390840072</v>
      </c>
      <c r="BG38" s="151">
        <f t="shared" si="27"/>
        <v>6.1986728743860713</v>
      </c>
      <c r="BH38" s="151">
        <f t="shared" si="28"/>
        <v>5.9240152451040018</v>
      </c>
      <c r="BI38" s="151">
        <f t="shared" si="29"/>
        <v>5.6590421492079397</v>
      </c>
      <c r="BK38" s="105">
        <f t="shared" si="43"/>
        <v>3.8731371674290642</v>
      </c>
      <c r="BL38" s="105">
        <f t="shared" si="44"/>
        <v>3.5325811074442015</v>
      </c>
      <c r="BM38" s="105">
        <f t="shared" si="45"/>
        <v>2.9257821143363856</v>
      </c>
      <c r="BN38" s="105">
        <f t="shared" si="46"/>
        <v>2.4573158411490539</v>
      </c>
    </row>
    <row r="39" spans="1:66" x14ac:dyDescent="0.25">
      <c r="A39" s="131"/>
      <c r="B39" s="307"/>
      <c r="C39" s="308"/>
      <c r="D39" s="308"/>
      <c r="E39" s="345">
        <f>V108/V108</f>
        <v>1</v>
      </c>
      <c r="F39" s="392" t="s">
        <v>3243</v>
      </c>
      <c r="G39" s="393"/>
      <c r="H39" s="361" t="s">
        <v>3253</v>
      </c>
      <c r="I39" s="362" t="s">
        <v>3253</v>
      </c>
      <c r="J39" s="363" t="s">
        <v>3253</v>
      </c>
      <c r="K39" s="133"/>
      <c r="L39" s="396"/>
      <c r="M39" s="324"/>
      <c r="N39" s="324"/>
      <c r="O39" s="324"/>
      <c r="P39" s="324"/>
      <c r="Q39" s="106"/>
      <c r="R39" s="106">
        <v>31</v>
      </c>
      <c r="S39" s="109">
        <f t="shared" si="31"/>
        <v>413.5856</v>
      </c>
      <c r="T39" s="109">
        <f t="shared" si="32"/>
        <v>1347.3743999999999</v>
      </c>
      <c r="U39" s="110">
        <f t="shared" si="0"/>
        <v>525</v>
      </c>
      <c r="V39" s="218">
        <f t="shared" si="53"/>
        <v>4.8376878403844987</v>
      </c>
      <c r="W39" s="296">
        <f t="shared" si="18"/>
        <v>409.57898949999998</v>
      </c>
      <c r="X39" s="296">
        <f t="shared" si="33"/>
        <v>1355.2060136999999</v>
      </c>
      <c r="Y39" s="110">
        <f t="shared" si="1"/>
        <v>516</v>
      </c>
      <c r="Z39" s="218">
        <f t="shared" si="54"/>
        <v>4.6355900037119016</v>
      </c>
      <c r="AA39" s="296">
        <f t="shared" si="20"/>
        <v>401.56576849999999</v>
      </c>
      <c r="AB39" s="296">
        <f t="shared" si="34"/>
        <v>1363.0376274</v>
      </c>
      <c r="AC39" s="110">
        <f t="shared" si="2"/>
        <v>503</v>
      </c>
      <c r="AD39" s="218">
        <f t="shared" si="55"/>
        <v>4.3153374210598612</v>
      </c>
      <c r="AE39" s="109">
        <f t="shared" si="35"/>
        <v>393.5525475</v>
      </c>
      <c r="AF39" s="296">
        <f t="shared" si="36"/>
        <v>1368.2587031999999</v>
      </c>
      <c r="AG39" s="110">
        <f t="shared" si="3"/>
        <v>493</v>
      </c>
      <c r="AH39" s="218">
        <f t="shared" si="56"/>
        <v>4.0316630321451088</v>
      </c>
      <c r="AI39" s="110">
        <f t="shared" si="37"/>
        <v>149.96832305191947</v>
      </c>
      <c r="AJ39" s="110">
        <f t="shared" si="38"/>
        <v>143.70329011506894</v>
      </c>
      <c r="AK39" s="110">
        <f t="shared" si="39"/>
        <v>133.77546005285569</v>
      </c>
      <c r="AL39" s="110">
        <f t="shared" si="40"/>
        <v>124.98155399649838</v>
      </c>
      <c r="AM39" s="103">
        <v>1</v>
      </c>
      <c r="AN39" s="114">
        <f t="shared" si="41"/>
        <v>1</v>
      </c>
      <c r="AO39" s="262"/>
      <c r="AP39" s="114">
        <f t="shared" si="24"/>
        <v>1</v>
      </c>
      <c r="AQ39" s="150">
        <f t="shared" si="42"/>
        <v>23</v>
      </c>
      <c r="AR39" s="262"/>
      <c r="AS39" s="150">
        <f t="shared" si="25"/>
        <v>23</v>
      </c>
      <c r="AT39" s="114">
        <f t="shared" si="4"/>
        <v>525</v>
      </c>
      <c r="AU39" s="114">
        <f t="shared" si="5"/>
        <v>516</v>
      </c>
      <c r="AV39" s="114">
        <f t="shared" si="6"/>
        <v>503</v>
      </c>
      <c r="AW39" s="114">
        <f t="shared" si="7"/>
        <v>493</v>
      </c>
      <c r="AX39" s="151">
        <f t="shared" si="8"/>
        <v>3449.2714301941478</v>
      </c>
      <c r="AY39" s="151">
        <f t="shared" si="9"/>
        <v>3305.1756726465856</v>
      </c>
      <c r="AZ39" s="151">
        <f t="shared" si="10"/>
        <v>3076.835581215681</v>
      </c>
      <c r="BA39" s="151">
        <f t="shared" si="11"/>
        <v>2874.5757419194629</v>
      </c>
      <c r="BB39" s="149">
        <f t="shared" si="12"/>
        <v>111.26682032884347</v>
      </c>
      <c r="BC39" s="149">
        <f t="shared" si="13"/>
        <v>106.61857008537373</v>
      </c>
      <c r="BD39" s="149">
        <f t="shared" si="14"/>
        <v>99.25276068437681</v>
      </c>
      <c r="BE39" s="149">
        <f t="shared" si="15"/>
        <v>92.7282497393375</v>
      </c>
      <c r="BF39" s="151">
        <f t="shared" si="26"/>
        <v>6.5700408194174242</v>
      </c>
      <c r="BG39" s="151">
        <f t="shared" si="27"/>
        <v>6.4053792105553979</v>
      </c>
      <c r="BH39" s="151">
        <f t="shared" si="28"/>
        <v>6.1169693463532422</v>
      </c>
      <c r="BI39" s="151">
        <f t="shared" si="29"/>
        <v>5.8307824379705133</v>
      </c>
      <c r="BK39" s="105">
        <f t="shared" si="43"/>
        <v>3.9097155529873078</v>
      </c>
      <c r="BL39" s="105">
        <f t="shared" si="44"/>
        <v>3.5593816506881808</v>
      </c>
      <c r="BM39" s="105">
        <f t="shared" si="45"/>
        <v>2.9319929001238165</v>
      </c>
      <c r="BN39" s="105">
        <f t="shared" si="46"/>
        <v>2.4509892006047238</v>
      </c>
    </row>
    <row r="40" spans="1:66" x14ac:dyDescent="0.25">
      <c r="A40" s="131"/>
      <c r="B40" s="307"/>
      <c r="C40" s="308"/>
      <c r="D40" s="308"/>
      <c r="E40" s="345">
        <f>Z108/V108</f>
        <v>0.85883825499285016</v>
      </c>
      <c r="F40" s="386" t="s">
        <v>3237</v>
      </c>
      <c r="G40" s="387"/>
      <c r="H40" s="364" t="s">
        <v>3240</v>
      </c>
      <c r="I40" s="406">
        <v>0.03</v>
      </c>
      <c r="J40" s="365">
        <v>-0.05</v>
      </c>
      <c r="K40" s="133"/>
      <c r="L40" s="396"/>
      <c r="M40" s="324"/>
      <c r="N40" s="324"/>
      <c r="O40" s="324"/>
      <c r="P40" s="324"/>
      <c r="Q40" s="106"/>
      <c r="R40" s="105">
        <v>32</v>
      </c>
      <c r="S40" s="109">
        <f t="shared" si="31"/>
        <v>413.5856</v>
      </c>
      <c r="T40" s="109">
        <f t="shared" si="32"/>
        <v>1347.3743999999999</v>
      </c>
      <c r="U40" s="110">
        <f t="shared" ref="U40:U71" si="62">INT((EXP(((-1.99144222192001 * LN(T40+ 1)) + (-0.72353136731727 * ($F$21/100)) + (-0.27012583289159 * LN($R40 + 1)) + (0.64482702835422 * LN(S40 + 1)) + 18.2928373835317) * ((0.000745715092  *$F$20) + 0.953499460025)))*U$6) - 1</f>
        <v>521</v>
      </c>
      <c r="V40" s="218">
        <f t="shared" si="53"/>
        <v>4.8074348824661213</v>
      </c>
      <c r="W40" s="296">
        <f t="shared" si="18"/>
        <v>409.44974400000001</v>
      </c>
      <c r="X40" s="296">
        <f t="shared" si="33"/>
        <v>1355.4586463999999</v>
      </c>
      <c r="Y40" s="110">
        <f t="shared" ref="Y40:Y71" si="63">INT((EXP(((-1.99144222192001 * LN(X40+ 1)) + (-0.72353136731727 * ($F$21/100)) + (-0.27012583289159 * LN($R40 + 1)) + (0.64482702835422 * LN(W40 + 1)) + 18.2928373835317) * ((0.000745715092  *$F$20) + 0.953499460025)))*Y$6) - 1</f>
        <v>511</v>
      </c>
      <c r="Z40" s="218">
        <f t="shared" si="54"/>
        <v>4.5977762782907527</v>
      </c>
      <c r="AA40" s="296">
        <f t="shared" si="20"/>
        <v>401.17803199999997</v>
      </c>
      <c r="AB40" s="296">
        <f t="shared" si="34"/>
        <v>1363.5428927999999</v>
      </c>
      <c r="AC40" s="110">
        <f t="shared" ref="AC40:AC71" si="64">INT((EXP(((-1.99144222192001 * LN(AB40+ 1)) + (-0.72353136731727 * ($F$21/100)) + (-0.27012583289159 * LN($R40 + 1)) + (0.64482702835422 * LN(AA40 + 1)) + 18.2928373835317) * ((0.000745715092  *$F$20) + 0.953499460025)))*AC$6) - 1</f>
        <v>498</v>
      </c>
      <c r="AD40" s="218">
        <f t="shared" si="55"/>
        <v>4.2700011241267193</v>
      </c>
      <c r="AE40" s="109">
        <f t="shared" si="35"/>
        <v>392.90631999999999</v>
      </c>
      <c r="AF40" s="296">
        <f t="shared" si="36"/>
        <v>1368.9323904</v>
      </c>
      <c r="AG40" s="110">
        <f t="shared" ref="AG40:AG71" si="65">INT((EXP(((-1.99144222192001 * LN(AF40+ 1)) + (-0.72353136731727 * ($F$21/100)) + (-0.27012583289159 * LN($R40 + 1)) + (0.64482702835422 * LN(AE40 + 1)) + 18.2928373835317) * ((0.000745715092  *$F$20) + 0.953499460025)))*AG$6) - 1</f>
        <v>488</v>
      </c>
      <c r="AH40" s="218">
        <f t="shared" si="56"/>
        <v>3.9798320380152097</v>
      </c>
      <c r="AI40" s="110">
        <f t="shared" si="37"/>
        <v>153.83791623891588</v>
      </c>
      <c r="AJ40" s="110">
        <f t="shared" si="38"/>
        <v>147.12884090530409</v>
      </c>
      <c r="AK40" s="110">
        <f t="shared" si="39"/>
        <v>136.64003597205502</v>
      </c>
      <c r="AL40" s="110">
        <f t="shared" si="40"/>
        <v>127.35462521648671</v>
      </c>
      <c r="AM40" s="103">
        <v>1</v>
      </c>
      <c r="AN40" s="114">
        <f t="shared" si="41"/>
        <v>1</v>
      </c>
      <c r="AO40" s="262"/>
      <c r="AP40" s="114">
        <f t="shared" si="24"/>
        <v>1</v>
      </c>
      <c r="AQ40" s="150">
        <f t="shared" si="42"/>
        <v>23</v>
      </c>
      <c r="AR40" s="262"/>
      <c r="AS40" s="150">
        <f t="shared" si="25"/>
        <v>23</v>
      </c>
      <c r="AT40" s="114">
        <f t="shared" ref="AT40:AT71" si="66">$AP40*U40</f>
        <v>521</v>
      </c>
      <c r="AU40" s="114">
        <f t="shared" ref="AU40:AU71" si="67">$AP40*Y40</f>
        <v>511</v>
      </c>
      <c r="AV40" s="114">
        <f t="shared" ref="AV40:AV71" si="68">$AP40*AC40</f>
        <v>498</v>
      </c>
      <c r="AW40" s="114">
        <f t="shared" ref="AW40:AW71" si="69">$AP40*AG40</f>
        <v>488</v>
      </c>
      <c r="AX40" s="151">
        <f t="shared" ref="AX40:AX71" si="70">$AP40*$AS40*AI40</f>
        <v>3538.2720734950653</v>
      </c>
      <c r="AY40" s="151">
        <f t="shared" ref="AY40:AY71" si="71">$AP40*$AS40*AJ40</f>
        <v>3383.9633408219938</v>
      </c>
      <c r="AZ40" s="151">
        <f t="shared" ref="AZ40:AZ71" si="72">$AP40*$AS40*AK40</f>
        <v>3142.7208273572655</v>
      </c>
      <c r="BA40" s="151">
        <f t="shared" ref="BA40:BA71" si="73">$AP40*$AS40*AL40</f>
        <v>2929.1563799791943</v>
      </c>
      <c r="BB40" s="149">
        <f t="shared" ref="BB40:BB71" si="74">$AP40*$AS40*V40</f>
        <v>110.57100229672079</v>
      </c>
      <c r="BC40" s="149">
        <f t="shared" ref="BC40:BC71" si="75">$AP40*$AS40*Z40</f>
        <v>105.74885440068731</v>
      </c>
      <c r="BD40" s="149">
        <f t="shared" ref="BD40:BD71" si="76">$AP40*$AS40*AD40</f>
        <v>98.210025854914548</v>
      </c>
      <c r="BE40" s="149">
        <f t="shared" ref="BE40:BE71" si="77">$AP40*$AS40*AH40</f>
        <v>91.536136874349822</v>
      </c>
      <c r="BF40" s="151">
        <f t="shared" si="26"/>
        <v>6.7913091621786279</v>
      </c>
      <c r="BG40" s="151">
        <f t="shared" si="27"/>
        <v>6.6222374575772873</v>
      </c>
      <c r="BH40" s="151">
        <f t="shared" si="28"/>
        <v>6.3106843922836653</v>
      </c>
      <c r="BI40" s="151">
        <f t="shared" si="29"/>
        <v>6.002369631104906</v>
      </c>
      <c r="BK40" s="105">
        <f t="shared" si="43"/>
        <v>3.8695931869964113</v>
      </c>
      <c r="BL40" s="105">
        <f t="shared" si="44"/>
        <v>3.4255507902351496</v>
      </c>
      <c r="BM40" s="105">
        <f t="shared" si="45"/>
        <v>2.864575919199325</v>
      </c>
      <c r="BN40" s="105">
        <f t="shared" si="46"/>
        <v>2.3730712199883328</v>
      </c>
    </row>
    <row r="41" spans="1:66" x14ac:dyDescent="0.25">
      <c r="A41" s="131"/>
      <c r="B41" s="307"/>
      <c r="C41" s="308"/>
      <c r="D41" s="308"/>
      <c r="E41" s="345">
        <f>AD108/V108</f>
        <v>0.65061019857147295</v>
      </c>
      <c r="F41" s="388" t="s">
        <v>3238</v>
      </c>
      <c r="G41" s="389"/>
      <c r="H41" s="364" t="s">
        <v>3241</v>
      </c>
      <c r="I41" s="406">
        <v>0.06</v>
      </c>
      <c r="J41" s="365">
        <v>-0.15</v>
      </c>
      <c r="K41" s="133"/>
      <c r="L41" s="396"/>
      <c r="M41" s="324"/>
      <c r="N41" s="324"/>
      <c r="O41" s="324"/>
      <c r="P41" s="324"/>
      <c r="Q41" s="106"/>
      <c r="R41" s="106">
        <v>33</v>
      </c>
      <c r="S41" s="109">
        <f t="shared" si="31"/>
        <v>413.5856</v>
      </c>
      <c r="T41" s="109">
        <f t="shared" si="32"/>
        <v>1347.3743999999999</v>
      </c>
      <c r="U41" s="110">
        <f t="shared" si="62"/>
        <v>516</v>
      </c>
      <c r="V41" s="218">
        <f t="shared" si="53"/>
        <v>4.7751141311938881</v>
      </c>
      <c r="W41" s="296">
        <f t="shared" si="18"/>
        <v>409.32049849999999</v>
      </c>
      <c r="X41" s="296">
        <f t="shared" si="33"/>
        <v>1355.7112791</v>
      </c>
      <c r="Y41" s="110">
        <f t="shared" si="63"/>
        <v>507</v>
      </c>
      <c r="Z41" s="218">
        <f t="shared" si="54"/>
        <v>4.5632782950741539</v>
      </c>
      <c r="AA41" s="296">
        <f t="shared" si="20"/>
        <v>400.79029550000001</v>
      </c>
      <c r="AB41" s="296">
        <f t="shared" si="34"/>
        <v>1364.0481582</v>
      </c>
      <c r="AC41" s="110">
        <f t="shared" si="64"/>
        <v>494</v>
      </c>
      <c r="AD41" s="218">
        <f t="shared" si="55"/>
        <v>4.2279834856370977</v>
      </c>
      <c r="AE41" s="109">
        <f t="shared" si="35"/>
        <v>392.26009249999998</v>
      </c>
      <c r="AF41" s="296">
        <f t="shared" si="36"/>
        <v>1369.6060775999999</v>
      </c>
      <c r="AG41" s="110">
        <f t="shared" si="65"/>
        <v>483</v>
      </c>
      <c r="AH41" s="218">
        <f t="shared" si="56"/>
        <v>3.928809977474101</v>
      </c>
      <c r="AI41" s="110">
        <f t="shared" si="37"/>
        <v>157.57876632939832</v>
      </c>
      <c r="AJ41" s="110">
        <f t="shared" si="38"/>
        <v>150.58818373744708</v>
      </c>
      <c r="AK41" s="110">
        <f t="shared" si="39"/>
        <v>139.52345502602424</v>
      </c>
      <c r="AL41" s="110">
        <f t="shared" si="40"/>
        <v>129.65072925664532</v>
      </c>
      <c r="AM41" s="103">
        <v>1</v>
      </c>
      <c r="AN41" s="114">
        <f t="shared" si="41"/>
        <v>1</v>
      </c>
      <c r="AO41" s="262"/>
      <c r="AP41" s="114">
        <f t="shared" si="24"/>
        <v>1</v>
      </c>
      <c r="AQ41" s="150">
        <f t="shared" si="42"/>
        <v>23</v>
      </c>
      <c r="AR41" s="262"/>
      <c r="AS41" s="150">
        <f t="shared" si="25"/>
        <v>23</v>
      </c>
      <c r="AT41" s="114">
        <f t="shared" si="66"/>
        <v>516</v>
      </c>
      <c r="AU41" s="114">
        <f t="shared" si="67"/>
        <v>507</v>
      </c>
      <c r="AV41" s="114">
        <f t="shared" si="68"/>
        <v>494</v>
      </c>
      <c r="AW41" s="114">
        <f t="shared" si="69"/>
        <v>483</v>
      </c>
      <c r="AX41" s="151">
        <f t="shared" si="70"/>
        <v>3624.3116255761615</v>
      </c>
      <c r="AY41" s="151">
        <f t="shared" si="71"/>
        <v>3463.5282259612827</v>
      </c>
      <c r="AZ41" s="151">
        <f t="shared" si="72"/>
        <v>3209.0394655985574</v>
      </c>
      <c r="BA41" s="151">
        <f t="shared" si="73"/>
        <v>2981.9667729028424</v>
      </c>
      <c r="BB41" s="149">
        <f t="shared" si="74"/>
        <v>109.82762501745943</v>
      </c>
      <c r="BC41" s="149">
        <f t="shared" si="75"/>
        <v>104.95540078670554</v>
      </c>
      <c r="BD41" s="149">
        <f t="shared" si="76"/>
        <v>97.243620169653241</v>
      </c>
      <c r="BE41" s="149">
        <f t="shared" si="77"/>
        <v>90.362629481904321</v>
      </c>
      <c r="BF41" s="151">
        <f t="shared" si="26"/>
        <v>7.0238597394886852</v>
      </c>
      <c r="BG41" s="151">
        <f t="shared" si="27"/>
        <v>6.831416619253023</v>
      </c>
      <c r="BH41" s="151">
        <f t="shared" si="28"/>
        <v>6.4960313068796705</v>
      </c>
      <c r="BI41" s="151">
        <f t="shared" si="29"/>
        <v>6.1738442503164439</v>
      </c>
      <c r="BK41" s="105">
        <f t="shared" si="43"/>
        <v>3.7408500904824393</v>
      </c>
      <c r="BL41" s="105">
        <f t="shared" si="44"/>
        <v>3.459342832142994</v>
      </c>
      <c r="BM41" s="105">
        <f t="shared" si="45"/>
        <v>2.8834190539692202</v>
      </c>
      <c r="BN41" s="105">
        <f t="shared" si="46"/>
        <v>2.2961040401586104</v>
      </c>
    </row>
    <row r="42" spans="1:66" ht="15.75" thickBot="1" x14ac:dyDescent="0.3">
      <c r="A42" s="131"/>
      <c r="B42" s="307"/>
      <c r="C42" s="308"/>
      <c r="D42" s="308"/>
      <c r="E42" s="345">
        <f>AH108/V108</f>
        <v>0.47784544141570046</v>
      </c>
      <c r="F42" s="390" t="s">
        <v>3239</v>
      </c>
      <c r="G42" s="391"/>
      <c r="H42" s="366" t="s">
        <v>3242</v>
      </c>
      <c r="I42" s="407">
        <v>0.08</v>
      </c>
      <c r="J42" s="367">
        <v>-0.25</v>
      </c>
      <c r="K42" s="133"/>
      <c r="L42" s="396"/>
      <c r="M42" s="324"/>
      <c r="N42" s="324"/>
      <c r="O42" s="324"/>
      <c r="P42" s="324"/>
      <c r="Q42" s="106"/>
      <c r="R42" s="105">
        <v>34</v>
      </c>
      <c r="S42" s="109">
        <f t="shared" si="31"/>
        <v>413.5856</v>
      </c>
      <c r="T42" s="109">
        <f t="shared" si="32"/>
        <v>1347.3743999999999</v>
      </c>
      <c r="U42" s="110">
        <f t="shared" si="62"/>
        <v>512</v>
      </c>
      <c r="V42" s="218">
        <f t="shared" si="53"/>
        <v>4.7460770430676202</v>
      </c>
      <c r="W42" s="296">
        <f t="shared" si="18"/>
        <v>409.19125300000002</v>
      </c>
      <c r="X42" s="296">
        <f t="shared" si="33"/>
        <v>1355.9639118</v>
      </c>
      <c r="Y42" s="110">
        <f t="shared" si="63"/>
        <v>502</v>
      </c>
      <c r="Z42" s="218">
        <f t="shared" si="54"/>
        <v>4.5267333887883217</v>
      </c>
      <c r="AA42" s="296">
        <f t="shared" si="20"/>
        <v>400.402559</v>
      </c>
      <c r="AB42" s="296">
        <f t="shared" si="34"/>
        <v>1364.5534235999999</v>
      </c>
      <c r="AC42" s="110">
        <f t="shared" si="64"/>
        <v>489</v>
      </c>
      <c r="AD42" s="218">
        <f t="shared" si="55"/>
        <v>4.1840641577120419</v>
      </c>
      <c r="AE42" s="109">
        <f t="shared" si="35"/>
        <v>391.61386499999998</v>
      </c>
      <c r="AF42" s="296">
        <f t="shared" si="36"/>
        <v>1370.2797647999998</v>
      </c>
      <c r="AG42" s="110">
        <f t="shared" si="65"/>
        <v>478</v>
      </c>
      <c r="AH42" s="218">
        <f t="shared" si="56"/>
        <v>3.8785518383986641</v>
      </c>
      <c r="AI42" s="110">
        <f t="shared" si="37"/>
        <v>161.36661946429908</v>
      </c>
      <c r="AJ42" s="110">
        <f t="shared" si="38"/>
        <v>153.90893521880292</v>
      </c>
      <c r="AK42" s="110">
        <f t="shared" si="39"/>
        <v>142.25818136220943</v>
      </c>
      <c r="AL42" s="110">
        <f t="shared" si="40"/>
        <v>131.87076250555458</v>
      </c>
      <c r="AM42" s="103">
        <v>1</v>
      </c>
      <c r="AN42" s="114">
        <f t="shared" si="41"/>
        <v>1</v>
      </c>
      <c r="AO42" s="262"/>
      <c r="AP42" s="114">
        <f t="shared" si="24"/>
        <v>1</v>
      </c>
      <c r="AQ42" s="150">
        <f t="shared" si="42"/>
        <v>23</v>
      </c>
      <c r="AR42" s="262"/>
      <c r="AS42" s="150">
        <f t="shared" si="25"/>
        <v>23</v>
      </c>
      <c r="AT42" s="114">
        <f t="shared" si="66"/>
        <v>512</v>
      </c>
      <c r="AU42" s="114">
        <f t="shared" si="67"/>
        <v>502</v>
      </c>
      <c r="AV42" s="114">
        <f t="shared" si="68"/>
        <v>489</v>
      </c>
      <c r="AW42" s="114">
        <f t="shared" si="69"/>
        <v>478</v>
      </c>
      <c r="AX42" s="151">
        <f t="shared" si="70"/>
        <v>3711.4322476788789</v>
      </c>
      <c r="AY42" s="151">
        <f t="shared" si="71"/>
        <v>3539.9055100324672</v>
      </c>
      <c r="AZ42" s="151">
        <f t="shared" si="72"/>
        <v>3271.9381713308167</v>
      </c>
      <c r="BA42" s="151">
        <f t="shared" si="73"/>
        <v>3033.0275376277555</v>
      </c>
      <c r="BB42" s="149">
        <f t="shared" si="74"/>
        <v>109.15977199055527</v>
      </c>
      <c r="BC42" s="149">
        <f t="shared" si="75"/>
        <v>104.1148679421314</v>
      </c>
      <c r="BD42" s="149">
        <f t="shared" si="76"/>
        <v>96.233475627376961</v>
      </c>
      <c r="BE42" s="149">
        <f t="shared" si="77"/>
        <v>89.206692283169275</v>
      </c>
      <c r="BF42" s="151">
        <f t="shared" si="26"/>
        <v>7.2488911087478103</v>
      </c>
      <c r="BG42" s="151">
        <f t="shared" si="27"/>
        <v>7.0516046016583012</v>
      </c>
      <c r="BH42" s="151">
        <f t="shared" si="28"/>
        <v>6.6910801049709949</v>
      </c>
      <c r="BI42" s="151">
        <f t="shared" si="29"/>
        <v>6.3452458946187349</v>
      </c>
      <c r="BK42" s="105">
        <f t="shared" si="43"/>
        <v>3.7878531349007574</v>
      </c>
      <c r="BL42" s="105">
        <f t="shared" si="44"/>
        <v>3.3207514813558419</v>
      </c>
      <c r="BM42" s="105">
        <f t="shared" si="45"/>
        <v>2.7347263361851901</v>
      </c>
      <c r="BN42" s="105">
        <f t="shared" si="46"/>
        <v>2.2200332489092602</v>
      </c>
    </row>
    <row r="43" spans="1:66" x14ac:dyDescent="0.25">
      <c r="A43" s="131"/>
      <c r="B43" s="307"/>
      <c r="C43" s="308"/>
      <c r="D43" s="308"/>
      <c r="E43" s="309"/>
      <c r="F43" s="327" t="s">
        <v>3259</v>
      </c>
      <c r="G43" s="328"/>
      <c r="H43" s="329"/>
      <c r="I43" s="329"/>
      <c r="J43" s="330" t="str">
        <f>$E$25</f>
        <v>Tree-dominated Environmental Planting</v>
      </c>
      <c r="K43" s="133"/>
      <c r="L43" s="396"/>
      <c r="M43" s="324"/>
      <c r="N43" s="324"/>
      <c r="O43" s="324"/>
      <c r="P43" s="324"/>
      <c r="Q43" s="106"/>
      <c r="R43" s="106">
        <v>35</v>
      </c>
      <c r="S43" s="109">
        <f t="shared" si="31"/>
        <v>413.5856</v>
      </c>
      <c r="T43" s="109">
        <f t="shared" si="32"/>
        <v>1347.3743999999999</v>
      </c>
      <c r="U43" s="110">
        <f t="shared" si="62"/>
        <v>508</v>
      </c>
      <c r="V43" s="218">
        <f t="shared" si="53"/>
        <v>4.7175927231837269</v>
      </c>
      <c r="W43" s="296">
        <f t="shared" si="18"/>
        <v>409.06200749999999</v>
      </c>
      <c r="X43" s="296">
        <f t="shared" si="33"/>
        <v>1356.2165444999998</v>
      </c>
      <c r="Y43" s="110">
        <f t="shared" si="63"/>
        <v>498</v>
      </c>
      <c r="Z43" s="218">
        <f t="shared" si="54"/>
        <v>4.4934397931527688</v>
      </c>
      <c r="AA43" s="296">
        <f t="shared" si="20"/>
        <v>400.01482249999998</v>
      </c>
      <c r="AB43" s="296">
        <f t="shared" si="34"/>
        <v>1365.058689</v>
      </c>
      <c r="AC43" s="110">
        <f t="shared" si="64"/>
        <v>485</v>
      </c>
      <c r="AD43" s="218">
        <f t="shared" si="55"/>
        <v>4.1433904337940621</v>
      </c>
      <c r="AE43" s="109">
        <f t="shared" si="35"/>
        <v>390.96763750000002</v>
      </c>
      <c r="AF43" s="296">
        <f t="shared" si="36"/>
        <v>1370.953452</v>
      </c>
      <c r="AG43" s="110">
        <f t="shared" si="65"/>
        <v>474</v>
      </c>
      <c r="AH43" s="218">
        <f t="shared" si="56"/>
        <v>3.8315408128935489</v>
      </c>
      <c r="AI43" s="110">
        <f t="shared" si="37"/>
        <v>165.11574531143043</v>
      </c>
      <c r="AJ43" s="110">
        <f t="shared" si="38"/>
        <v>157.27039276034691</v>
      </c>
      <c r="AK43" s="110">
        <f t="shared" si="39"/>
        <v>145.01866518279218</v>
      </c>
      <c r="AL43" s="110">
        <f t="shared" si="40"/>
        <v>134.10392845127421</v>
      </c>
      <c r="AM43" s="103">
        <v>1</v>
      </c>
      <c r="AN43" s="114">
        <f t="shared" si="41"/>
        <v>1</v>
      </c>
      <c r="AO43" s="262"/>
      <c r="AP43" s="114">
        <f t="shared" si="24"/>
        <v>1</v>
      </c>
      <c r="AQ43" s="150">
        <f t="shared" si="42"/>
        <v>23</v>
      </c>
      <c r="AR43" s="262"/>
      <c r="AS43" s="150">
        <f t="shared" si="25"/>
        <v>23</v>
      </c>
      <c r="AT43" s="114">
        <f t="shared" si="66"/>
        <v>508</v>
      </c>
      <c r="AU43" s="114">
        <f t="shared" si="67"/>
        <v>498</v>
      </c>
      <c r="AV43" s="114">
        <f t="shared" si="68"/>
        <v>485</v>
      </c>
      <c r="AW43" s="114">
        <f t="shared" si="69"/>
        <v>474</v>
      </c>
      <c r="AX43" s="151">
        <f t="shared" si="70"/>
        <v>3797.6621421628997</v>
      </c>
      <c r="AY43" s="151">
        <f t="shared" si="71"/>
        <v>3617.2190334879788</v>
      </c>
      <c r="AZ43" s="151">
        <f t="shared" si="72"/>
        <v>3335.4292992042201</v>
      </c>
      <c r="BA43" s="151">
        <f t="shared" si="73"/>
        <v>3084.3903543793067</v>
      </c>
      <c r="BB43" s="149">
        <f t="shared" si="74"/>
        <v>108.50463263322573</v>
      </c>
      <c r="BC43" s="149">
        <f t="shared" si="75"/>
        <v>103.34911524251368</v>
      </c>
      <c r="BD43" s="149">
        <f t="shared" si="76"/>
        <v>95.297979977263424</v>
      </c>
      <c r="BE43" s="149">
        <f t="shared" si="77"/>
        <v>88.125438696551626</v>
      </c>
      <c r="BF43" s="151">
        <f t="shared" si="26"/>
        <v>7.4757128782734243</v>
      </c>
      <c r="BG43" s="151">
        <f t="shared" si="27"/>
        <v>7.2634920351164229</v>
      </c>
      <c r="BH43" s="151">
        <f t="shared" si="28"/>
        <v>6.8771738127922069</v>
      </c>
      <c r="BI43" s="151">
        <f t="shared" si="29"/>
        <v>6.5071526463698453</v>
      </c>
      <c r="BK43" s="105">
        <f t="shared" si="43"/>
        <v>3.7491258471313529</v>
      </c>
      <c r="BL43" s="105">
        <f t="shared" si="44"/>
        <v>3.3614575415439845</v>
      </c>
      <c r="BM43" s="105">
        <f t="shared" si="45"/>
        <v>2.7604838205827491</v>
      </c>
      <c r="BN43" s="105">
        <f t="shared" si="46"/>
        <v>2.2331659457196338</v>
      </c>
    </row>
    <row r="44" spans="1:66" x14ac:dyDescent="0.25">
      <c r="A44" s="131"/>
      <c r="B44" s="310"/>
      <c r="C44" s="311"/>
      <c r="D44" s="311"/>
      <c r="E44" s="312"/>
      <c r="F44" s="331" t="str">
        <f>IF($F$10="SA", "South Australian Cleared Agricultural Lands",$F$11)</f>
        <v>South Australian Cleared Agricultural Lands</v>
      </c>
      <c r="G44" s="332"/>
      <c r="H44" s="333"/>
      <c r="I44" s="333"/>
      <c r="J44" s="334"/>
      <c r="K44" s="133"/>
      <c r="L44" s="396"/>
      <c r="M44" s="324"/>
      <c r="N44" s="324"/>
      <c r="O44" s="324"/>
      <c r="P44" s="324"/>
      <c r="Q44" s="106"/>
      <c r="R44" s="105">
        <v>36</v>
      </c>
      <c r="S44" s="109">
        <f t="shared" si="31"/>
        <v>413.5856</v>
      </c>
      <c r="T44" s="109">
        <f t="shared" si="32"/>
        <v>1347.3743999999999</v>
      </c>
      <c r="U44" s="110">
        <f t="shared" si="62"/>
        <v>505</v>
      </c>
      <c r="V44" s="218">
        <f t="shared" si="53"/>
        <v>4.692355789148519</v>
      </c>
      <c r="W44" s="296">
        <f t="shared" si="18"/>
        <v>408.93276200000003</v>
      </c>
      <c r="X44" s="296">
        <f t="shared" si="33"/>
        <v>1356.4691771999999</v>
      </c>
      <c r="Y44" s="110">
        <f t="shared" si="63"/>
        <v>494</v>
      </c>
      <c r="Z44" s="218">
        <f t="shared" si="54"/>
        <v>4.4606968047638089</v>
      </c>
      <c r="AA44" s="296">
        <f t="shared" si="20"/>
        <v>399.62708600000002</v>
      </c>
      <c r="AB44" s="296">
        <f t="shared" si="34"/>
        <v>1365.5639543999998</v>
      </c>
      <c r="AC44" s="110">
        <f t="shared" si="64"/>
        <v>481</v>
      </c>
      <c r="AD44" s="218">
        <f t="shared" si="55"/>
        <v>4.1033342777466846</v>
      </c>
      <c r="AE44" s="109">
        <f t="shared" si="35"/>
        <v>390.32141000000001</v>
      </c>
      <c r="AF44" s="296">
        <f t="shared" si="36"/>
        <v>1371.6271391999999</v>
      </c>
      <c r="AG44" s="110">
        <f t="shared" si="65"/>
        <v>469</v>
      </c>
      <c r="AH44" s="218">
        <f t="shared" si="56"/>
        <v>3.7826948491411589</v>
      </c>
      <c r="AI44" s="110">
        <f t="shared" si="37"/>
        <v>168.9248084093467</v>
      </c>
      <c r="AJ44" s="110">
        <f t="shared" si="38"/>
        <v>160.58508497149711</v>
      </c>
      <c r="AK44" s="110">
        <f t="shared" si="39"/>
        <v>147.72003399888064</v>
      </c>
      <c r="AL44" s="110">
        <f t="shared" si="40"/>
        <v>136.17701456908173</v>
      </c>
      <c r="AM44" s="103">
        <v>1</v>
      </c>
      <c r="AN44" s="114">
        <f t="shared" si="41"/>
        <v>1</v>
      </c>
      <c r="AO44" s="262"/>
      <c r="AP44" s="114">
        <f t="shared" si="24"/>
        <v>1</v>
      </c>
      <c r="AQ44" s="150">
        <f t="shared" si="42"/>
        <v>23</v>
      </c>
      <c r="AR44" s="262"/>
      <c r="AS44" s="150">
        <f t="shared" si="25"/>
        <v>23</v>
      </c>
      <c r="AT44" s="114">
        <f t="shared" si="66"/>
        <v>505</v>
      </c>
      <c r="AU44" s="114">
        <f t="shared" si="67"/>
        <v>494</v>
      </c>
      <c r="AV44" s="114">
        <f t="shared" si="68"/>
        <v>481</v>
      </c>
      <c r="AW44" s="114">
        <f t="shared" si="69"/>
        <v>469</v>
      </c>
      <c r="AX44" s="151">
        <f t="shared" si="70"/>
        <v>3885.270593414974</v>
      </c>
      <c r="AY44" s="151">
        <f t="shared" si="71"/>
        <v>3693.4569543444336</v>
      </c>
      <c r="AZ44" s="151">
        <f t="shared" si="72"/>
        <v>3397.5607819742545</v>
      </c>
      <c r="BA44" s="151">
        <f t="shared" si="73"/>
        <v>3132.07133508888</v>
      </c>
      <c r="BB44" s="149">
        <f t="shared" si="74"/>
        <v>107.92418315041594</v>
      </c>
      <c r="BC44" s="149">
        <f t="shared" si="75"/>
        <v>102.59602650956761</v>
      </c>
      <c r="BD44" s="149">
        <f t="shared" si="76"/>
        <v>94.376688388173747</v>
      </c>
      <c r="BE44" s="149">
        <f t="shared" si="77"/>
        <v>87.001981530246653</v>
      </c>
      <c r="BF44" s="151">
        <f t="shared" si="26"/>
        <v>7.6936051354751962</v>
      </c>
      <c r="BG44" s="151">
        <f t="shared" si="27"/>
        <v>7.4766335108186919</v>
      </c>
      <c r="BH44" s="151">
        <f t="shared" si="28"/>
        <v>7.0635359292604045</v>
      </c>
      <c r="BI44" s="151">
        <f t="shared" si="29"/>
        <v>6.6781904799336465</v>
      </c>
      <c r="BK44" s="105">
        <f t="shared" si="43"/>
        <v>3.8090630979162654</v>
      </c>
      <c r="BL44" s="105">
        <f t="shared" si="44"/>
        <v>3.3146922111502022</v>
      </c>
      <c r="BM44" s="105">
        <f t="shared" si="45"/>
        <v>2.7013688160884612</v>
      </c>
      <c r="BN44" s="105">
        <f t="shared" si="46"/>
        <v>2.0730861178075202</v>
      </c>
    </row>
    <row r="45" spans="1:66" x14ac:dyDescent="0.25">
      <c r="A45" s="131"/>
      <c r="B45" s="310"/>
      <c r="C45" s="311"/>
      <c r="D45" s="311"/>
      <c r="E45" s="313"/>
      <c r="F45" s="331" t="str">
        <f>"Potential: "&amp;$I$10</f>
        <v xml:space="preserve">Potential: 10201618 ha  </v>
      </c>
      <c r="G45" s="332"/>
      <c r="H45" s="335"/>
      <c r="I45" s="336" t="str">
        <f>IF(D13&amp;D20&amp;$E$13&amp;$E$14&amp;$E$15&amp;$E$17&amp;$E$20&amp;$E$21&amp;$E$22&amp;$E$23="Optional &gt;&gt;Optional &gt;&gt;","Default Values","User Modified Values")</f>
        <v>Default Values</v>
      </c>
      <c r="J45" s="334"/>
      <c r="K45" s="133"/>
      <c r="L45" s="396"/>
      <c r="M45" s="324"/>
      <c r="N45" s="324"/>
      <c r="O45" s="324"/>
      <c r="P45" s="324"/>
      <c r="Q45" s="106"/>
      <c r="R45" s="106">
        <v>37</v>
      </c>
      <c r="S45" s="109">
        <f t="shared" si="31"/>
        <v>413.5856</v>
      </c>
      <c r="T45" s="109">
        <f t="shared" si="32"/>
        <v>1347.3743999999999</v>
      </c>
      <c r="U45" s="110">
        <f t="shared" si="62"/>
        <v>501</v>
      </c>
      <c r="V45" s="218">
        <f t="shared" si="53"/>
        <v>4.664884369830653</v>
      </c>
      <c r="W45" s="296">
        <f t="shared" si="18"/>
        <v>408.8035165</v>
      </c>
      <c r="X45" s="296">
        <f t="shared" si="33"/>
        <v>1356.7218098999999</v>
      </c>
      <c r="Y45" s="110">
        <f t="shared" si="63"/>
        <v>490</v>
      </c>
      <c r="Z45" s="218">
        <f t="shared" si="54"/>
        <v>4.4284717091064705</v>
      </c>
      <c r="AA45" s="296">
        <f t="shared" si="20"/>
        <v>399.2393495</v>
      </c>
      <c r="AB45" s="296">
        <f t="shared" si="34"/>
        <v>1366.0692197999999</v>
      </c>
      <c r="AC45" s="110">
        <f t="shared" si="64"/>
        <v>476</v>
      </c>
      <c r="AD45" s="218">
        <f t="shared" si="55"/>
        <v>4.0612506855446977</v>
      </c>
      <c r="AE45" s="109">
        <f t="shared" si="35"/>
        <v>389.67518250000001</v>
      </c>
      <c r="AF45" s="296">
        <f t="shared" si="36"/>
        <v>1372.3008264</v>
      </c>
      <c r="AG45" s="110">
        <f t="shared" si="65"/>
        <v>465</v>
      </c>
      <c r="AH45" s="218">
        <f t="shared" si="56"/>
        <v>3.7370293072469871</v>
      </c>
      <c r="AI45" s="110">
        <f t="shared" si="37"/>
        <v>172.60072168373415</v>
      </c>
      <c r="AJ45" s="110">
        <f t="shared" si="38"/>
        <v>163.8534532369394</v>
      </c>
      <c r="AK45" s="110">
        <f t="shared" si="39"/>
        <v>150.2662753651538</v>
      </c>
      <c r="AL45" s="110">
        <f t="shared" si="40"/>
        <v>138.27008436813853</v>
      </c>
      <c r="AM45" s="103">
        <v>1</v>
      </c>
      <c r="AN45" s="114">
        <f t="shared" si="41"/>
        <v>1</v>
      </c>
      <c r="AO45" s="262"/>
      <c r="AP45" s="114">
        <f t="shared" si="24"/>
        <v>1</v>
      </c>
      <c r="AQ45" s="150">
        <f t="shared" si="42"/>
        <v>23</v>
      </c>
      <c r="AR45" s="262"/>
      <c r="AS45" s="150">
        <f t="shared" si="25"/>
        <v>23</v>
      </c>
      <c r="AT45" s="114">
        <f t="shared" si="66"/>
        <v>501</v>
      </c>
      <c r="AU45" s="114">
        <f t="shared" si="67"/>
        <v>490</v>
      </c>
      <c r="AV45" s="114">
        <f t="shared" si="68"/>
        <v>476</v>
      </c>
      <c r="AW45" s="114">
        <f t="shared" si="69"/>
        <v>465</v>
      </c>
      <c r="AX45" s="151">
        <f t="shared" si="70"/>
        <v>3969.8165987258853</v>
      </c>
      <c r="AY45" s="151">
        <f t="shared" si="71"/>
        <v>3768.6294244496062</v>
      </c>
      <c r="AZ45" s="151">
        <f t="shared" si="72"/>
        <v>3456.1243333985376</v>
      </c>
      <c r="BA45" s="151">
        <f t="shared" si="73"/>
        <v>3180.2119404671862</v>
      </c>
      <c r="BB45" s="149">
        <f t="shared" si="74"/>
        <v>107.29234050610502</v>
      </c>
      <c r="BC45" s="149">
        <f t="shared" si="75"/>
        <v>101.85484930944882</v>
      </c>
      <c r="BD45" s="149">
        <f t="shared" si="76"/>
        <v>93.408765767528052</v>
      </c>
      <c r="BE45" s="149">
        <f t="shared" si="77"/>
        <v>85.95167406668071</v>
      </c>
      <c r="BF45" s="151">
        <f t="shared" si="26"/>
        <v>7.923785626199372</v>
      </c>
      <c r="BG45" s="151">
        <f t="shared" si="27"/>
        <v>7.6910804580604211</v>
      </c>
      <c r="BH45" s="151">
        <f t="shared" si="28"/>
        <v>7.2607654062994484</v>
      </c>
      <c r="BI45" s="151">
        <f t="shared" si="29"/>
        <v>6.8391654633702927</v>
      </c>
      <c r="BK45" s="105">
        <f t="shared" si="43"/>
        <v>3.6759132743874545</v>
      </c>
      <c r="BL45" s="105">
        <f t="shared" si="44"/>
        <v>3.268368265442291</v>
      </c>
      <c r="BM45" s="105">
        <f t="shared" si="45"/>
        <v>2.5462413662731649</v>
      </c>
      <c r="BN45" s="105">
        <f t="shared" si="46"/>
        <v>2.0930697990567921</v>
      </c>
    </row>
    <row r="46" spans="1:66" x14ac:dyDescent="0.25">
      <c r="A46" s="131"/>
      <c r="B46" s="310"/>
      <c r="C46" s="311"/>
      <c r="D46" s="311"/>
      <c r="E46" s="313"/>
      <c r="F46" s="337" t="str">
        <f>$B$13</f>
        <v xml:space="preserve">  Rainfall (mm/yr)</v>
      </c>
      <c r="G46" s="335"/>
      <c r="H46" s="333"/>
      <c r="I46" s="338">
        <f>$F$13</f>
        <v>413.5856</v>
      </c>
      <c r="J46" s="334"/>
      <c r="K46" s="133"/>
      <c r="L46" s="396"/>
      <c r="M46" s="324"/>
      <c r="N46" s="324"/>
      <c r="O46" s="324"/>
      <c r="P46" s="324"/>
      <c r="Q46" s="106"/>
      <c r="R46" s="105">
        <v>38</v>
      </c>
      <c r="S46" s="109">
        <f t="shared" si="31"/>
        <v>413.5856</v>
      </c>
      <c r="T46" s="109">
        <f t="shared" si="32"/>
        <v>1347.3743999999999</v>
      </c>
      <c r="U46" s="110">
        <f t="shared" si="62"/>
        <v>497</v>
      </c>
      <c r="V46" s="218">
        <f t="shared" si="53"/>
        <v>4.6378684995989365</v>
      </c>
      <c r="W46" s="296">
        <f t="shared" si="18"/>
        <v>408.67427099999998</v>
      </c>
      <c r="X46" s="296">
        <f t="shared" si="33"/>
        <v>1356.9744426</v>
      </c>
      <c r="Y46" s="110">
        <f t="shared" si="63"/>
        <v>487</v>
      </c>
      <c r="Z46" s="218">
        <f t="shared" si="54"/>
        <v>4.3994380724190858</v>
      </c>
      <c r="AA46" s="296">
        <f t="shared" si="20"/>
        <v>398.85161299999999</v>
      </c>
      <c r="AB46" s="296">
        <f t="shared" si="34"/>
        <v>1366.5744852</v>
      </c>
      <c r="AC46" s="110">
        <f t="shared" si="64"/>
        <v>472</v>
      </c>
      <c r="AD46" s="218">
        <f t="shared" si="55"/>
        <v>4.0223275242869541</v>
      </c>
      <c r="AE46" s="109">
        <f t="shared" si="35"/>
        <v>389.028955</v>
      </c>
      <c r="AF46" s="296">
        <f t="shared" si="36"/>
        <v>1372.9745135999999</v>
      </c>
      <c r="AG46" s="110">
        <f t="shared" si="65"/>
        <v>461</v>
      </c>
      <c r="AH46" s="218">
        <f t="shared" si="56"/>
        <v>3.6919882852306043</v>
      </c>
      <c r="AI46" s="110">
        <f t="shared" si="37"/>
        <v>176.23900298475959</v>
      </c>
      <c r="AJ46" s="110">
        <f t="shared" si="38"/>
        <v>167.17864675192527</v>
      </c>
      <c r="AK46" s="110">
        <f t="shared" si="39"/>
        <v>152.84844592290426</v>
      </c>
      <c r="AL46" s="110">
        <f t="shared" si="40"/>
        <v>140.29555483876297</v>
      </c>
      <c r="AM46" s="103">
        <v>1</v>
      </c>
      <c r="AN46" s="114">
        <f t="shared" si="41"/>
        <v>1</v>
      </c>
      <c r="AO46" s="262"/>
      <c r="AP46" s="114">
        <f t="shared" si="24"/>
        <v>1</v>
      </c>
      <c r="AQ46" s="150">
        <f t="shared" si="42"/>
        <v>23</v>
      </c>
      <c r="AR46" s="262"/>
      <c r="AS46" s="150">
        <f t="shared" si="25"/>
        <v>23</v>
      </c>
      <c r="AT46" s="114">
        <f t="shared" si="66"/>
        <v>497</v>
      </c>
      <c r="AU46" s="114">
        <f t="shared" si="67"/>
        <v>487</v>
      </c>
      <c r="AV46" s="114">
        <f t="shared" si="68"/>
        <v>472</v>
      </c>
      <c r="AW46" s="114">
        <f t="shared" si="69"/>
        <v>461</v>
      </c>
      <c r="AX46" s="151">
        <f t="shared" si="70"/>
        <v>4053.4970686494707</v>
      </c>
      <c r="AY46" s="151">
        <f t="shared" si="71"/>
        <v>3845.1088752942815</v>
      </c>
      <c r="AZ46" s="151">
        <f t="shared" si="72"/>
        <v>3515.5142562267979</v>
      </c>
      <c r="BA46" s="151">
        <f t="shared" si="73"/>
        <v>3226.7977612915483</v>
      </c>
      <c r="BB46" s="149">
        <f t="shared" si="74"/>
        <v>106.67097549077555</v>
      </c>
      <c r="BC46" s="149">
        <f t="shared" si="75"/>
        <v>101.18707566563897</v>
      </c>
      <c r="BD46" s="149">
        <f t="shared" si="76"/>
        <v>92.513533058599947</v>
      </c>
      <c r="BE46" s="149">
        <f t="shared" si="77"/>
        <v>84.915730560303899</v>
      </c>
      <c r="BF46" s="151">
        <f t="shared" si="26"/>
        <v>8.1559297155924959</v>
      </c>
      <c r="BG46" s="151">
        <f t="shared" si="27"/>
        <v>7.8955007706248077</v>
      </c>
      <c r="BH46" s="151">
        <f t="shared" si="28"/>
        <v>7.4481234242093173</v>
      </c>
      <c r="BI46" s="151">
        <f t="shared" si="29"/>
        <v>6.9995613043200615</v>
      </c>
      <c r="BK46" s="105">
        <f t="shared" si="43"/>
        <v>3.6382813010254438</v>
      </c>
      <c r="BL46" s="105">
        <f t="shared" si="44"/>
        <v>3.3251935149858696</v>
      </c>
      <c r="BM46" s="105">
        <f t="shared" si="45"/>
        <v>2.5821705577504588</v>
      </c>
      <c r="BN46" s="105">
        <f t="shared" si="46"/>
        <v>2.0254704706244411</v>
      </c>
    </row>
    <row r="47" spans="1:66" x14ac:dyDescent="0.25">
      <c r="A47" s="131"/>
      <c r="B47" s="310"/>
      <c r="C47" s="311"/>
      <c r="D47" s="311"/>
      <c r="E47" s="313"/>
      <c r="F47" s="337" t="str">
        <f>$B$14</f>
        <v xml:space="preserve">  Potential Evaporation (mm/yr)</v>
      </c>
      <c r="G47" s="335"/>
      <c r="H47" s="333"/>
      <c r="I47" s="338">
        <f>$F$14</f>
        <v>1347.3743999999999</v>
      </c>
      <c r="J47" s="334"/>
      <c r="K47" s="133"/>
      <c r="L47" s="396"/>
      <c r="M47" s="324"/>
      <c r="N47" s="324"/>
      <c r="O47" s="324"/>
      <c r="P47" s="324"/>
      <c r="Q47" s="106"/>
      <c r="R47" s="106">
        <v>39</v>
      </c>
      <c r="S47" s="109">
        <f t="shared" si="31"/>
        <v>413.5856</v>
      </c>
      <c r="T47" s="109">
        <f t="shared" si="32"/>
        <v>1347.3743999999999</v>
      </c>
      <c r="U47" s="110">
        <f t="shared" si="62"/>
        <v>494</v>
      </c>
      <c r="V47" s="218">
        <f t="shared" si="53"/>
        <v>4.6140377786447706</v>
      </c>
      <c r="W47" s="296">
        <f t="shared" si="18"/>
        <v>408.54502550000001</v>
      </c>
      <c r="X47" s="296">
        <f t="shared" si="33"/>
        <v>1357.2270753</v>
      </c>
      <c r="Y47" s="110">
        <f t="shared" si="63"/>
        <v>483</v>
      </c>
      <c r="Z47" s="218">
        <f t="shared" si="54"/>
        <v>4.3681692315955383</v>
      </c>
      <c r="AA47" s="296">
        <f t="shared" si="20"/>
        <v>398.46387650000003</v>
      </c>
      <c r="AB47" s="296">
        <f t="shared" si="34"/>
        <v>1367.0797505999999</v>
      </c>
      <c r="AC47" s="110">
        <f t="shared" si="64"/>
        <v>469</v>
      </c>
      <c r="AD47" s="218">
        <f t="shared" si="55"/>
        <v>3.9865505638983465</v>
      </c>
      <c r="AE47" s="109">
        <f t="shared" si="35"/>
        <v>388.38272749999999</v>
      </c>
      <c r="AF47" s="296">
        <f t="shared" si="36"/>
        <v>1373.6482007999998</v>
      </c>
      <c r="AG47" s="110">
        <f t="shared" si="65"/>
        <v>456</v>
      </c>
      <c r="AH47" s="218">
        <f t="shared" si="56"/>
        <v>3.6450092314440599</v>
      </c>
      <c r="AI47" s="110">
        <f t="shared" si="37"/>
        <v>179.94747336714605</v>
      </c>
      <c r="AJ47" s="110">
        <f t="shared" si="38"/>
        <v>170.35860003222598</v>
      </c>
      <c r="AK47" s="110">
        <f t="shared" si="39"/>
        <v>155.47547199203552</v>
      </c>
      <c r="AL47" s="110">
        <f t="shared" si="40"/>
        <v>142.15536002631833</v>
      </c>
      <c r="AM47" s="103">
        <v>1</v>
      </c>
      <c r="AN47" s="114">
        <f t="shared" si="41"/>
        <v>1</v>
      </c>
      <c r="AO47" s="262"/>
      <c r="AP47" s="114">
        <f t="shared" si="24"/>
        <v>1</v>
      </c>
      <c r="AQ47" s="150">
        <f t="shared" si="42"/>
        <v>23</v>
      </c>
      <c r="AR47" s="262"/>
      <c r="AS47" s="150">
        <f t="shared" si="25"/>
        <v>23</v>
      </c>
      <c r="AT47" s="114">
        <f t="shared" si="66"/>
        <v>494</v>
      </c>
      <c r="AU47" s="114">
        <f t="shared" si="67"/>
        <v>483</v>
      </c>
      <c r="AV47" s="114">
        <f t="shared" si="68"/>
        <v>469</v>
      </c>
      <c r="AW47" s="114">
        <f t="shared" si="69"/>
        <v>456</v>
      </c>
      <c r="AX47" s="151">
        <f t="shared" si="70"/>
        <v>4138.7918874443594</v>
      </c>
      <c r="AY47" s="151">
        <f t="shared" si="71"/>
        <v>3918.2478007411974</v>
      </c>
      <c r="AZ47" s="151">
        <f t="shared" si="72"/>
        <v>3575.9358558168169</v>
      </c>
      <c r="BA47" s="151">
        <f t="shared" si="73"/>
        <v>3269.5732806053215</v>
      </c>
      <c r="BB47" s="149">
        <f t="shared" si="74"/>
        <v>106.12286890882973</v>
      </c>
      <c r="BC47" s="149">
        <f t="shared" si="75"/>
        <v>100.46789232669738</v>
      </c>
      <c r="BD47" s="149">
        <f t="shared" si="76"/>
        <v>91.690662969661972</v>
      </c>
      <c r="BE47" s="149">
        <f t="shared" si="77"/>
        <v>83.835212323213383</v>
      </c>
      <c r="BF47" s="151">
        <f t="shared" si="26"/>
        <v>8.3781212296444529</v>
      </c>
      <c r="BG47" s="151">
        <f t="shared" si="27"/>
        <v>8.1123142872488554</v>
      </c>
      <c r="BH47" s="151">
        <f t="shared" si="28"/>
        <v>7.6245967074985437</v>
      </c>
      <c r="BI47" s="151">
        <f t="shared" si="29"/>
        <v>7.1701168434327229</v>
      </c>
      <c r="BK47" s="105">
        <f t="shared" si="43"/>
        <v>3.7084703823864515</v>
      </c>
      <c r="BL47" s="105">
        <f t="shared" si="44"/>
        <v>3.1799532803007082</v>
      </c>
      <c r="BM47" s="105">
        <f t="shared" si="45"/>
        <v>2.6270260691312615</v>
      </c>
      <c r="BN47" s="105">
        <f t="shared" si="46"/>
        <v>1.8598051875553665</v>
      </c>
    </row>
    <row r="48" spans="1:66" x14ac:dyDescent="0.25">
      <c r="A48" s="131"/>
      <c r="B48" s="310"/>
      <c r="C48" s="311"/>
      <c r="D48" s="311"/>
      <c r="E48" s="312"/>
      <c r="F48" s="337" t="str">
        <f>$B$15</f>
        <v xml:space="preserve">  Soil Depth (cm)</v>
      </c>
      <c r="G48" s="335"/>
      <c r="H48" s="333"/>
      <c r="I48" s="338">
        <f>$F$15</f>
        <v>188.81</v>
      </c>
      <c r="J48" s="334"/>
      <c r="K48" s="133"/>
      <c r="L48" s="396"/>
      <c r="M48" s="324"/>
      <c r="N48" s="324"/>
      <c r="O48" s="324"/>
      <c r="P48" s="324"/>
      <c r="Q48" s="106"/>
      <c r="R48" s="105">
        <v>40</v>
      </c>
      <c r="S48" s="109">
        <f t="shared" si="31"/>
        <v>413.5856</v>
      </c>
      <c r="T48" s="109">
        <f t="shared" si="32"/>
        <v>1347.3743999999999</v>
      </c>
      <c r="U48" s="110">
        <f t="shared" si="62"/>
        <v>491</v>
      </c>
      <c r="V48" s="218">
        <f t="shared" si="53"/>
        <v>4.590627357542326</v>
      </c>
      <c r="W48" s="296">
        <f t="shared" si="18"/>
        <v>408.41577999999998</v>
      </c>
      <c r="X48" s="296">
        <f t="shared" si="33"/>
        <v>1357.4797079999998</v>
      </c>
      <c r="Y48" s="110">
        <f t="shared" si="63"/>
        <v>480</v>
      </c>
      <c r="Z48" s="218">
        <f t="shared" si="54"/>
        <v>4.3400517541582557</v>
      </c>
      <c r="AA48" s="296">
        <f t="shared" si="20"/>
        <v>398.07614000000001</v>
      </c>
      <c r="AB48" s="296">
        <f t="shared" si="34"/>
        <v>1367.585016</v>
      </c>
      <c r="AC48" s="110">
        <f t="shared" si="64"/>
        <v>465</v>
      </c>
      <c r="AD48" s="218">
        <f t="shared" si="55"/>
        <v>3.9486558355085846</v>
      </c>
      <c r="AE48" s="109">
        <f t="shared" si="35"/>
        <v>387.73649999999998</v>
      </c>
      <c r="AF48" s="296">
        <f t="shared" si="36"/>
        <v>1374.3218879999999</v>
      </c>
      <c r="AG48" s="110">
        <f t="shared" si="65"/>
        <v>452</v>
      </c>
      <c r="AH48" s="218">
        <f t="shared" si="56"/>
        <v>3.6011302066204318</v>
      </c>
      <c r="AI48" s="110">
        <f t="shared" si="37"/>
        <v>183.62509430169303</v>
      </c>
      <c r="AJ48" s="110">
        <f t="shared" si="38"/>
        <v>173.60207016633024</v>
      </c>
      <c r="AK48" s="110">
        <f t="shared" si="39"/>
        <v>157.94623342034339</v>
      </c>
      <c r="AL48" s="110">
        <f t="shared" si="40"/>
        <v>144.04520826481726</v>
      </c>
      <c r="AM48" s="103">
        <v>1</v>
      </c>
      <c r="AN48" s="114">
        <f t="shared" si="41"/>
        <v>1</v>
      </c>
      <c r="AO48" s="262"/>
      <c r="AP48" s="114">
        <f t="shared" si="24"/>
        <v>1</v>
      </c>
      <c r="AQ48" s="150">
        <f t="shared" si="42"/>
        <v>23</v>
      </c>
      <c r="AR48" s="262"/>
      <c r="AS48" s="150">
        <f t="shared" si="25"/>
        <v>23</v>
      </c>
      <c r="AT48" s="114">
        <f t="shared" si="66"/>
        <v>491</v>
      </c>
      <c r="AU48" s="114">
        <f t="shared" si="67"/>
        <v>480</v>
      </c>
      <c r="AV48" s="114">
        <f t="shared" si="68"/>
        <v>465</v>
      </c>
      <c r="AW48" s="114">
        <f t="shared" si="69"/>
        <v>452</v>
      </c>
      <c r="AX48" s="151">
        <f t="shared" si="70"/>
        <v>4223.3771689389396</v>
      </c>
      <c r="AY48" s="151">
        <f t="shared" si="71"/>
        <v>3992.8476138255955</v>
      </c>
      <c r="AZ48" s="151">
        <f t="shared" si="72"/>
        <v>3632.7633686678978</v>
      </c>
      <c r="BA48" s="151">
        <f t="shared" si="73"/>
        <v>3313.0397900907969</v>
      </c>
      <c r="BB48" s="149">
        <f t="shared" si="74"/>
        <v>105.58442922347349</v>
      </c>
      <c r="BC48" s="149">
        <f t="shared" si="75"/>
        <v>99.821190345639877</v>
      </c>
      <c r="BD48" s="149">
        <f t="shared" si="76"/>
        <v>90.819084216697448</v>
      </c>
      <c r="BE48" s="149">
        <f t="shared" si="77"/>
        <v>82.825994752269935</v>
      </c>
      <c r="BF48" s="151">
        <f t="shared" si="26"/>
        <v>8.6015828287962108</v>
      </c>
      <c r="BG48" s="151">
        <f t="shared" si="27"/>
        <v>8.3184325288033243</v>
      </c>
      <c r="BH48" s="151">
        <f t="shared" si="28"/>
        <v>7.8123943412212853</v>
      </c>
      <c r="BI48" s="151">
        <f t="shared" si="29"/>
        <v>7.3297340488734442</v>
      </c>
      <c r="BK48" s="105">
        <f t="shared" si="43"/>
        <v>3.6776209345469795</v>
      </c>
      <c r="BL48" s="105">
        <f t="shared" si="44"/>
        <v>3.2434701341042569</v>
      </c>
      <c r="BM48" s="105">
        <f t="shared" si="45"/>
        <v>2.4707614283078669</v>
      </c>
      <c r="BN48" s="105">
        <f t="shared" si="46"/>
        <v>1.8898482384989279</v>
      </c>
    </row>
    <row r="49" spans="1:66" x14ac:dyDescent="0.25">
      <c r="A49" s="131"/>
      <c r="B49" s="310"/>
      <c r="C49" s="311"/>
      <c r="D49" s="311"/>
      <c r="E49" s="312"/>
      <c r="F49" s="337" t="str">
        <f>$B$16&amp; " (Clay Content)"</f>
        <v xml:space="preserve">  Surface Soil Texture (Clay Content)</v>
      </c>
      <c r="G49" s="335"/>
      <c r="H49" s="333"/>
      <c r="I49" s="338" t="str">
        <f>$F$16&amp;" ("&amp;ROUND($F$17,0)&amp;"%)"</f>
        <v>Sandy loam (15%)</v>
      </c>
      <c r="J49" s="339"/>
      <c r="K49" s="133"/>
      <c r="L49" s="396"/>
      <c r="M49" s="324"/>
      <c r="N49" s="324"/>
      <c r="O49" s="324"/>
      <c r="P49" s="324"/>
      <c r="Q49" s="106"/>
      <c r="R49" s="106">
        <v>41</v>
      </c>
      <c r="S49" s="109">
        <f t="shared" si="31"/>
        <v>413.5856</v>
      </c>
      <c r="T49" s="109">
        <f t="shared" si="32"/>
        <v>1347.3743999999999</v>
      </c>
      <c r="U49" s="110">
        <f t="shared" si="62"/>
        <v>488</v>
      </c>
      <c r="V49" s="218">
        <f t="shared" si="53"/>
        <v>4.567614299519299</v>
      </c>
      <c r="W49" s="296">
        <f t="shared" si="18"/>
        <v>408.28653450000002</v>
      </c>
      <c r="X49" s="296">
        <f t="shared" si="33"/>
        <v>1357.7323406999999</v>
      </c>
      <c r="Y49" s="110">
        <f t="shared" si="63"/>
        <v>476</v>
      </c>
      <c r="Z49" s="218">
        <f t="shared" si="54"/>
        <v>4.3096367286146826</v>
      </c>
      <c r="AA49" s="296">
        <f t="shared" si="20"/>
        <v>397.68840349999999</v>
      </c>
      <c r="AB49" s="296">
        <f t="shared" si="34"/>
        <v>1368.0902813999999</v>
      </c>
      <c r="AC49" s="110">
        <f t="shared" si="64"/>
        <v>461</v>
      </c>
      <c r="AD49" s="218">
        <f t="shared" si="55"/>
        <v>3.9112352447289491</v>
      </c>
      <c r="AE49" s="109">
        <f t="shared" si="35"/>
        <v>387.09027249999997</v>
      </c>
      <c r="AF49" s="296">
        <f t="shared" si="36"/>
        <v>1374.9955751999998</v>
      </c>
      <c r="AG49" s="110">
        <f t="shared" si="65"/>
        <v>449</v>
      </c>
      <c r="AH49" s="218">
        <f t="shared" si="56"/>
        <v>3.5603319610331234</v>
      </c>
      <c r="AI49" s="110">
        <f t="shared" si="37"/>
        <v>187.27218628029127</v>
      </c>
      <c r="AJ49" s="110">
        <f t="shared" si="38"/>
        <v>176.69510587320198</v>
      </c>
      <c r="AK49" s="110">
        <f t="shared" si="39"/>
        <v>160.36064503388693</v>
      </c>
      <c r="AL49" s="110">
        <f t="shared" si="40"/>
        <v>145.97361040235805</v>
      </c>
      <c r="AM49" s="103">
        <v>1</v>
      </c>
      <c r="AN49" s="114">
        <f t="shared" si="41"/>
        <v>1</v>
      </c>
      <c r="AO49" s="262"/>
      <c r="AP49" s="114">
        <f t="shared" si="24"/>
        <v>1</v>
      </c>
      <c r="AQ49" s="150">
        <f t="shared" si="42"/>
        <v>23</v>
      </c>
      <c r="AR49" s="262"/>
      <c r="AS49" s="150">
        <f t="shared" si="25"/>
        <v>23</v>
      </c>
      <c r="AT49" s="114">
        <f t="shared" si="66"/>
        <v>488</v>
      </c>
      <c r="AU49" s="114">
        <f t="shared" si="67"/>
        <v>476</v>
      </c>
      <c r="AV49" s="114">
        <f t="shared" si="68"/>
        <v>461</v>
      </c>
      <c r="AW49" s="114">
        <f t="shared" si="69"/>
        <v>449</v>
      </c>
      <c r="AX49" s="151">
        <f t="shared" si="70"/>
        <v>4307.2602844466992</v>
      </c>
      <c r="AY49" s="151">
        <f t="shared" si="71"/>
        <v>4063.9874350836458</v>
      </c>
      <c r="AZ49" s="151">
        <f t="shared" si="72"/>
        <v>3688.2948357793994</v>
      </c>
      <c r="BA49" s="151">
        <f t="shared" si="73"/>
        <v>3357.3930392542352</v>
      </c>
      <c r="BB49" s="149">
        <f t="shared" si="74"/>
        <v>105.05512888894387</v>
      </c>
      <c r="BC49" s="149">
        <f t="shared" si="75"/>
        <v>99.121644758137705</v>
      </c>
      <c r="BD49" s="149">
        <f t="shared" si="76"/>
        <v>89.958410628765833</v>
      </c>
      <c r="BE49" s="149">
        <f t="shared" si="77"/>
        <v>81.887635103761838</v>
      </c>
      <c r="BF49" s="151">
        <f t="shared" si="26"/>
        <v>8.8263530418989742</v>
      </c>
      <c r="BG49" s="151">
        <f t="shared" si="27"/>
        <v>8.5377887291673229</v>
      </c>
      <c r="BH49" s="151">
        <f t="shared" si="28"/>
        <v>8.0006395570052042</v>
      </c>
      <c r="BI49" s="151">
        <f t="shared" si="29"/>
        <v>7.4774900651541989</v>
      </c>
      <c r="BK49" s="105">
        <f t="shared" si="43"/>
        <v>3.6470919785982403</v>
      </c>
      <c r="BL49" s="105">
        <f t="shared" si="44"/>
        <v>3.0930357068717456</v>
      </c>
      <c r="BM49" s="105">
        <f t="shared" si="45"/>
        <v>2.4144116135435354</v>
      </c>
      <c r="BN49" s="105">
        <f t="shared" si="46"/>
        <v>1.928402137540786</v>
      </c>
    </row>
    <row r="50" spans="1:66" x14ac:dyDescent="0.25">
      <c r="A50" s="131"/>
      <c r="B50" s="310"/>
      <c r="C50" s="311"/>
      <c r="D50" s="311"/>
      <c r="E50" s="312"/>
      <c r="F50" s="337" t="str">
        <f>$B$18&amp; " (Clay Content)"</f>
        <v xml:space="preserve">  SubSurface Soil Texture (Clay Content)</v>
      </c>
      <c r="G50" s="335"/>
      <c r="H50" s="333"/>
      <c r="I50" s="338" t="str">
        <f>$F$18&amp;" ("&amp;ROUND($F$19,0)&amp;"%)"</f>
        <v>Clay (43%)</v>
      </c>
      <c r="J50" s="339"/>
      <c r="K50" s="133"/>
      <c r="L50" s="396"/>
      <c r="M50" s="324"/>
      <c r="N50" s="324"/>
      <c r="O50" s="324"/>
      <c r="P50" s="324"/>
      <c r="Q50" s="106"/>
      <c r="R50" s="105">
        <v>42</v>
      </c>
      <c r="S50" s="109">
        <f t="shared" si="31"/>
        <v>413.5856</v>
      </c>
      <c r="T50" s="109">
        <f t="shared" si="32"/>
        <v>1347.3743999999999</v>
      </c>
      <c r="U50" s="110">
        <f t="shared" si="62"/>
        <v>484</v>
      </c>
      <c r="V50" s="218">
        <f t="shared" ref="V50:V81" si="78">(IF((EXP((1.83706618810336 * LN((IF(S50 &gt; 300, S50, 300 - ( 50 * ( 300 - S50 ) / 200 ) )) + 1)) + (-0.09543393654025 * LN($R50 + 1)) + (0.00378390923577 * ($F$15 )) + (0.27721597082682 * LN(U50 + 1)) + (-0.06623347674796 * LN(((1-($F$21/100)) * U50) + 1)) + (-0.00987216709889 * ($F$20)) + (0.22365125007698 * LN($F$17+ 1)) + (-1.61054183159204 * LN((IF(T50 &lt; 1450, T50, 1450 + ( 75 * (T50- 1450 ) / 655 ) )) + 1)) + 0) - 1)&gt;0.3,(EXP((1.83706618810336 * LN((IF(S50 &gt; 300, S50, 300 - ( 50 * ( 300 - S50 ) / 200 ) )) + 1)) + (-0.09543393654025 * LN($R50 + 1)) + (0.00378390923577 * ($F$15 )) + (0.27721597082682 * LN(U50 + 1)) + (-0.06623347674796 * LN(((1-($F$21/100)) * U50) + 1)) + (-0.00987216709889 * ($F$20)) + (0.22365125007698 * LN($F$17+ 1)) + (-1.61054183159204 * LN((IF(T50 &lt; 1450, T50, 1450 + ( 75 * (T50- 1450 ) / 655 ) )) + 1)) + 0) - 1),              0.3*((0.55 * ( ( 1.1682 -  (0.3-(EXP((1.83706618810336 * LN((IF(S50 &gt; 300, S50, 300 - ( 50 * ( 300 - S50 ) / 200 ) )) + 1)) + (-0.09543393654025 * LN($R50 + 1)) + (0.00378390923577 * ($F$15 )) + (0.27721597082682 * LN(U50 + 1)) + (-0.06623347674796 * LN(((1-($F$21/100)) * U50) + 1)) + (-0.00987216709889 * ($F$20)) + (0.22365125007698 * LN($F$17+ 1)) + (-1.61054183159204 * LN((IF(T50 &lt; 1450, T50, 1450 + ( 75 * (T50- 1450 ) / 655 ) )) + 1)) + 0) - 1)))^3.9  )))                    ))*0.496*3.67</f>
        <v>4.5421988298163081</v>
      </c>
      <c r="W50" s="296">
        <f t="shared" si="18"/>
        <v>408.15728899999999</v>
      </c>
      <c r="X50" s="296">
        <f t="shared" si="33"/>
        <v>1357.9849733999999</v>
      </c>
      <c r="Y50" s="110">
        <f t="shared" si="63"/>
        <v>473</v>
      </c>
      <c r="Z50" s="218">
        <f t="shared" ref="Z50:Z81" si="79">(IF((EXP((1.83706618810336 * LN((IF(W50 &gt; 300, W50, 300 - ( 50 * ( 300 - W50 ) / 200 ) )) + 1)) + (-0.09543393654025 * LN($R50 + 1)) + (0.00378390923577 * ($F$15 )) + (0.27721597082682 * LN(Y50 + 1)) + (-0.06623347674796 * LN(((1-($F$21/100)) * Y50) + 1)) + (-0.00987216709889 * ($F$20)) + (0.22365125007698 * LN($F$17+ 1)) + (-1.61054183159204 * LN((IF(X50 &lt; 1450, X50, 1450 + ( 75 * (X50- 1450 ) / 655 ) )) + 1)) + 0) - 1)&gt;0.3,(EXP((1.83706618810336 * LN((IF(W50 &gt; 300, W50, 300 - ( 50 * ( 300 - W50 ) / 200 ) )) + 1)) + (-0.09543393654025 * LN($R50 + 1)) + (0.00378390923577 * ($F$15 )) + (0.27721597082682 * LN(Y50 + 1)) + (-0.06623347674796 * LN(((1-($F$21/100)) * Y50) + 1)) + (-0.00987216709889 * ($F$20)) + (0.22365125007698 * LN($F$17+ 1)) + (-1.61054183159204 * LN((IF(X50 &lt; 1450, X50, 1450 + ( 75 * (X50- 1450 ) / 655 ) )) + 1)) + 0) - 1),              0.3*((0.55 * ( ( 1.1682 -  (0.3-(EXP((1.83706618810336 * LN((IF(W50 &gt; 300, W50, 300 - ( 50 * ( 300 - W50 ) / 200 ) )) + 1)) + (-0.09543393654025 * LN($R50 + 1)) + (0.00378390923577 * ($F$15 )) + (0.27721597082682 * LN(Y50 + 1)) + (-0.06623347674796 * LN(((1-($F$21/100)) * Y50) + 1)) + (-0.00987216709889 * ($F$20)) + (0.22365125007698 * LN($F$17+ 1)) + (-1.61054183159204 * LN((IF(X50 &lt; 1450, X50, 1450 + ( 75 * (X50- 1450 ) / 655 ) )) + 1)) + 0) - 1)))^3.9  )))                    ))*0.496*3.67</f>
        <v>4.2823414699143632</v>
      </c>
      <c r="AA50" s="296">
        <f t="shared" si="20"/>
        <v>397.30066699999998</v>
      </c>
      <c r="AB50" s="296">
        <f t="shared" si="34"/>
        <v>1368.5955468</v>
      </c>
      <c r="AC50" s="110">
        <f t="shared" si="64"/>
        <v>458</v>
      </c>
      <c r="AD50" s="218">
        <f t="shared" ref="AD50:AD81" si="80">(IF((EXP((1.83706618810336 * LN((IF(AA50 &gt; 300, AA50, 300 - ( 50 * ( 300 - AA50 ) / 200 ) )) + 1)) + (-0.09543393654025 * LN($R50 + 1)) + (0.00378390923577 * ($F$15 )) + (0.27721597082682 * LN(AC50 + 1)) + (-0.06623347674796 * LN(((1-($F$21/100)) * AC50) + 1)) + (-0.00987216709889 * ($F$20)) + (0.22365125007698 * LN($F$17+ 1)) + (-1.61054183159204 * LN((IF(AB50 &lt; 1450, AB50, 1450 + ( 75 * (AB50- 1450 ) / 655 ) )) + 1)) + 0) - 1)&gt;0.3,(EXP((1.83706618810336 * LN((IF(AA50 &gt; 300, AA50, 300 - ( 50 * ( 300 - AA50 ) / 200 ) )) + 1)) + (-0.09543393654025 * LN($R50 + 1)) + (0.00378390923577 * ($F$15 )) + (0.27721597082682 * LN(AC50 + 1)) + (-0.06623347674796 * LN(((1-($F$21/100)) * AC50) + 1)) + (-0.00987216709889 * ($F$20)) + (0.22365125007698 * LN($F$17+ 1)) + (-1.61054183159204 * LN((IF(AB50 &lt; 1450, AB50, 1450 + ( 75 * (AB50- 1450 ) / 655 ) )) + 1)) + 0) - 1),              0.3*((0.55 * ( ( 1.1682 -  (0.3-(EXP((1.83706618810336 * LN((IF(AA50 &gt; 300, AA50, 300 - ( 50 * ( 300 - AA50 ) / 200 ) )) + 1)) + (-0.09543393654025 * LN($R50 + 1)) + (0.00378390923577 * ($F$15 )) + (0.27721597082682 * LN(AC50 + 1)) + (-0.06623347674796 * LN(((1-($F$21/100)) * AC50) + 1)) + (-0.00987216709889 * ($F$20)) + (0.22365125007698 * LN($F$17+ 1)) + (-1.61054183159204 * LN((IF(AB50 &lt; 1450, AB50, 1450 + ( 75 * (AB50- 1450 ) / 655 ) )) + 1)) + 0) - 1)))^3.9  )))                    ))*0.496*3.67</f>
        <v>3.8768999309784036</v>
      </c>
      <c r="AE50" s="109">
        <f t="shared" si="35"/>
        <v>386.44404500000002</v>
      </c>
      <c r="AF50" s="296">
        <f t="shared" si="36"/>
        <v>1375.6692624</v>
      </c>
      <c r="AG50" s="110">
        <f t="shared" si="65"/>
        <v>445</v>
      </c>
      <c r="AH50" s="218">
        <f t="shared" ref="AH50:AH81" si="81">(IF((EXP((1.83706618810336 * LN((IF(AE50 &gt; 300, AE50, 300 - ( 50 * ( 300 - AE50 ) / 200 ) )) + 1)) + (-0.09543393654025 * LN($R50 + 1)) + (0.00378390923577 * ($F$15 )) + (0.27721597082682 * LN(AG50 + 1)) + (-0.06623347674796 * LN(((1-($F$21/100)) * AG50) + 1)) + (-0.00987216709889 * ($F$20)) + (0.22365125007698 * LN($F$17+ 1)) + (-1.61054183159204 * LN((IF(AF50 &lt; 1450, AF50, 1450 + ( 75 * (AF50- 1450 ) / 655 ) )) + 1)) + 0) - 1)&gt;0.3,(EXP((1.83706618810336 * LN((IF(AE50 &gt; 300, AE50, 300 - ( 50 * ( 300 - AE50 ) / 200 ) )) + 1)) + (-0.09543393654025 * LN($R50 + 1)) + (0.00378390923577 * ($F$15 )) + (0.27721597082682 * LN(AG50 + 1)) + (-0.06623347674796 * LN(((1-($F$21/100)) * AG50) + 1)) + (-0.00987216709889 * ($F$20)) + (0.22365125007698 * LN($F$17+ 1)) + (-1.61054183159204 * LN((IF(AF50 &lt; 1450, AF50, 1450 + ( 75 * (AF50- 1450 ) / 655 ) )) + 1)) + 0) - 1),              0.3*((0.55 * ( ( 1.1682 -  (0.3-(EXP((1.83706618810336 * LN((IF(AE50 &gt; 300, AE50, 300 - ( 50 * ( 300 - AE50 ) / 200 ) )) + 1)) + (-0.09543393654025 * LN($R50 + 1)) + (0.00378390923577 * ($F$15 )) + (0.27721597082682 * LN(AG50 + 1)) + (-0.06623347674796 * LN(((1-($F$21/100)) * AG50) + 1)) + (-0.00987216709889 * ($F$20)) + (0.22365125007698 * LN($F$17+ 1)) + (-1.61054183159204 * LN((IF(AF50 &lt; 1450, AF50, 1450 + ( 75 * (AF50- 1450 ) / 655 ) )) + 1)) + 0) - 1)))^3.9  )))                    ))*0.496*3.67</f>
        <v>3.5175183534743204</v>
      </c>
      <c r="AI50" s="110">
        <f t="shared" si="37"/>
        <v>190.77235085228494</v>
      </c>
      <c r="AJ50" s="110">
        <f t="shared" si="38"/>
        <v>179.85834173640325</v>
      </c>
      <c r="AK50" s="110">
        <f t="shared" si="39"/>
        <v>162.82979710109294</v>
      </c>
      <c r="AL50" s="110">
        <f t="shared" si="40"/>
        <v>147.73577084592145</v>
      </c>
      <c r="AM50" s="103">
        <v>1</v>
      </c>
      <c r="AN50" s="114">
        <f t="shared" si="41"/>
        <v>1</v>
      </c>
      <c r="AO50" s="262"/>
      <c r="AP50" s="114">
        <f t="shared" si="24"/>
        <v>1</v>
      </c>
      <c r="AQ50" s="150">
        <f t="shared" si="42"/>
        <v>23</v>
      </c>
      <c r="AR50" s="262"/>
      <c r="AS50" s="150">
        <f t="shared" si="25"/>
        <v>23</v>
      </c>
      <c r="AT50" s="114">
        <f t="shared" si="66"/>
        <v>484</v>
      </c>
      <c r="AU50" s="114">
        <f t="shared" si="67"/>
        <v>473</v>
      </c>
      <c r="AV50" s="114">
        <f t="shared" si="68"/>
        <v>458</v>
      </c>
      <c r="AW50" s="114">
        <f t="shared" si="69"/>
        <v>445</v>
      </c>
      <c r="AX50" s="151">
        <f t="shared" si="70"/>
        <v>4387.7640696025537</v>
      </c>
      <c r="AY50" s="151">
        <f t="shared" si="71"/>
        <v>4136.741859937275</v>
      </c>
      <c r="AZ50" s="151">
        <f t="shared" si="72"/>
        <v>3745.0853333251375</v>
      </c>
      <c r="BA50" s="151">
        <f t="shared" si="73"/>
        <v>3397.9227294561933</v>
      </c>
      <c r="BB50" s="149">
        <f t="shared" si="74"/>
        <v>104.47057308577509</v>
      </c>
      <c r="BC50" s="149">
        <f t="shared" si="75"/>
        <v>98.493853808030352</v>
      </c>
      <c r="BD50" s="149">
        <f t="shared" si="76"/>
        <v>89.168698412503289</v>
      </c>
      <c r="BE50" s="149">
        <f t="shared" si="77"/>
        <v>80.902922129909371</v>
      </c>
      <c r="BF50" s="151">
        <f t="shared" si="26"/>
        <v>9.0656282429804822</v>
      </c>
      <c r="BG50" s="151">
        <f t="shared" si="27"/>
        <v>8.7457544607553377</v>
      </c>
      <c r="BH50" s="151">
        <f t="shared" si="28"/>
        <v>8.1770422125003002</v>
      </c>
      <c r="BI50" s="151">
        <f t="shared" si="29"/>
        <v>7.6357814145082994</v>
      </c>
      <c r="BK50" s="105">
        <f t="shared" si="43"/>
        <v>3.5001645719936789</v>
      </c>
      <c r="BL50" s="105">
        <f t="shared" si="44"/>
        <v>3.1632358632012654</v>
      </c>
      <c r="BM50" s="105">
        <f t="shared" si="45"/>
        <v>2.4691520672060108</v>
      </c>
      <c r="BN50" s="105">
        <f t="shared" si="46"/>
        <v>1.7621604435634026</v>
      </c>
    </row>
    <row r="51" spans="1:66" x14ac:dyDescent="0.25">
      <c r="A51" s="131"/>
      <c r="B51" s="310"/>
      <c r="C51" s="311"/>
      <c r="D51" s="311"/>
      <c r="E51" s="312"/>
      <c r="F51" s="337" t="str">
        <f>$B$20</f>
        <v xml:space="preserve">  Clay Index of Soil Profile</v>
      </c>
      <c r="G51" s="335"/>
      <c r="H51" s="333"/>
      <c r="I51" s="338">
        <f>$F$20</f>
        <v>64.767200000000003</v>
      </c>
      <c r="J51" s="339"/>
      <c r="K51" s="133"/>
      <c r="L51" s="396"/>
      <c r="N51" s="324"/>
      <c r="O51" s="324"/>
      <c r="P51" s="324"/>
      <c r="Q51" s="106"/>
      <c r="R51" s="106">
        <v>43</v>
      </c>
      <c r="S51" s="109">
        <f t="shared" si="31"/>
        <v>413.5856</v>
      </c>
      <c r="T51" s="109">
        <f t="shared" si="32"/>
        <v>1347.3743999999999</v>
      </c>
      <c r="U51" s="110">
        <f t="shared" si="62"/>
        <v>481</v>
      </c>
      <c r="V51" s="218">
        <f t="shared" si="78"/>
        <v>4.5199104842350613</v>
      </c>
      <c r="W51" s="296">
        <f t="shared" si="18"/>
        <v>408.02804350000002</v>
      </c>
      <c r="X51" s="296">
        <f t="shared" si="33"/>
        <v>1358.2376061</v>
      </c>
      <c r="Y51" s="110">
        <f t="shared" si="63"/>
        <v>470</v>
      </c>
      <c r="Z51" s="218">
        <f t="shared" si="79"/>
        <v>4.2554288093077837</v>
      </c>
      <c r="AA51" s="296">
        <f t="shared" si="20"/>
        <v>396.91293050000002</v>
      </c>
      <c r="AB51" s="296">
        <f t="shared" si="34"/>
        <v>1369.1008121999998</v>
      </c>
      <c r="AC51" s="110">
        <f t="shared" si="64"/>
        <v>454</v>
      </c>
      <c r="AD51" s="218">
        <f t="shared" si="80"/>
        <v>3.840366900652564</v>
      </c>
      <c r="AE51" s="109">
        <f t="shared" si="35"/>
        <v>385.79781750000001</v>
      </c>
      <c r="AF51" s="296">
        <f t="shared" si="36"/>
        <v>1376.3429495999999</v>
      </c>
      <c r="AG51" s="110">
        <f t="shared" si="65"/>
        <v>441</v>
      </c>
      <c r="AH51" s="218">
        <f t="shared" si="81"/>
        <v>3.4752030071375275</v>
      </c>
      <c r="AI51" s="110">
        <f t="shared" si="37"/>
        <v>194.35615082210762</v>
      </c>
      <c r="AJ51" s="110">
        <f t="shared" si="38"/>
        <v>182.98343880023469</v>
      </c>
      <c r="AK51" s="110">
        <f t="shared" si="39"/>
        <v>165.13577672806025</v>
      </c>
      <c r="AL51" s="110">
        <f t="shared" si="40"/>
        <v>149.43372930691368</v>
      </c>
      <c r="AM51" s="103">
        <v>1</v>
      </c>
      <c r="AN51" s="114">
        <f t="shared" si="41"/>
        <v>1</v>
      </c>
      <c r="AO51" s="262"/>
      <c r="AP51" s="114">
        <f t="shared" si="24"/>
        <v>1</v>
      </c>
      <c r="AQ51" s="150">
        <f t="shared" si="42"/>
        <v>23</v>
      </c>
      <c r="AR51" s="262"/>
      <c r="AS51" s="150">
        <f t="shared" si="25"/>
        <v>23</v>
      </c>
      <c r="AT51" s="114">
        <f t="shared" si="66"/>
        <v>481</v>
      </c>
      <c r="AU51" s="114">
        <f t="shared" si="67"/>
        <v>470</v>
      </c>
      <c r="AV51" s="114">
        <f t="shared" si="68"/>
        <v>454</v>
      </c>
      <c r="AW51" s="114">
        <f t="shared" si="69"/>
        <v>441</v>
      </c>
      <c r="AX51" s="151">
        <f t="shared" si="70"/>
        <v>4470.1914689084751</v>
      </c>
      <c r="AY51" s="151">
        <f t="shared" si="71"/>
        <v>4208.6190924053981</v>
      </c>
      <c r="AZ51" s="151">
        <f t="shared" si="72"/>
        <v>3798.1228647453859</v>
      </c>
      <c r="BA51" s="151">
        <f t="shared" si="73"/>
        <v>3436.9757740590144</v>
      </c>
      <c r="BB51" s="149">
        <f t="shared" si="74"/>
        <v>103.95794113740641</v>
      </c>
      <c r="BC51" s="149">
        <f t="shared" si="75"/>
        <v>97.874862614079021</v>
      </c>
      <c r="BD51" s="149">
        <f t="shared" si="76"/>
        <v>88.328438715008971</v>
      </c>
      <c r="BE51" s="149">
        <f t="shared" si="77"/>
        <v>79.92966916416313</v>
      </c>
      <c r="BF51" s="151">
        <f t="shared" si="26"/>
        <v>9.293537357398078</v>
      </c>
      <c r="BG51" s="151">
        <f t="shared" si="27"/>
        <v>8.9545087072455285</v>
      </c>
      <c r="BH51" s="151">
        <f t="shared" si="28"/>
        <v>8.3659093937123039</v>
      </c>
      <c r="BI51" s="151">
        <f t="shared" si="29"/>
        <v>7.7935958595442507</v>
      </c>
      <c r="BK51" s="105">
        <f t="shared" si="43"/>
        <v>3.5837999698226781</v>
      </c>
      <c r="BL51" s="105">
        <f t="shared" si="44"/>
        <v>3.125097063831447</v>
      </c>
      <c r="BM51" s="105">
        <f t="shared" si="45"/>
        <v>2.3059796269673143</v>
      </c>
      <c r="BN51" s="105">
        <f t="shared" si="46"/>
        <v>1.6979584609922256</v>
      </c>
    </row>
    <row r="52" spans="1:66" x14ac:dyDescent="0.25">
      <c r="A52" s="131"/>
      <c r="B52" s="310"/>
      <c r="C52" s="311"/>
      <c r="D52" s="311"/>
      <c r="E52" s="312"/>
      <c r="F52" s="337" t="str">
        <f>$B$21</f>
        <v xml:space="preserve">  Plantation Type (% trees planted)</v>
      </c>
      <c r="G52" s="335"/>
      <c r="H52" s="333"/>
      <c r="I52" s="338">
        <f>$F$21</f>
        <v>88</v>
      </c>
      <c r="J52" s="339"/>
      <c r="K52" s="133"/>
      <c r="L52" s="396"/>
      <c r="N52" s="324"/>
      <c r="O52" s="324"/>
      <c r="P52" s="324"/>
      <c r="Q52" s="106"/>
      <c r="R52" s="105">
        <v>44</v>
      </c>
      <c r="S52" s="109">
        <f t="shared" si="31"/>
        <v>413.5856</v>
      </c>
      <c r="T52" s="109">
        <f t="shared" si="32"/>
        <v>1347.3743999999999</v>
      </c>
      <c r="U52" s="110">
        <f t="shared" si="62"/>
        <v>479</v>
      </c>
      <c r="V52" s="218">
        <f t="shared" si="78"/>
        <v>4.5007534638746813</v>
      </c>
      <c r="W52" s="296">
        <f t="shared" si="18"/>
        <v>407.898798</v>
      </c>
      <c r="X52" s="296">
        <f t="shared" si="33"/>
        <v>1358.4902387999998</v>
      </c>
      <c r="Y52" s="110">
        <f t="shared" si="63"/>
        <v>467</v>
      </c>
      <c r="Z52" s="218">
        <f t="shared" si="79"/>
        <v>4.2288800502659063</v>
      </c>
      <c r="AA52" s="296">
        <f t="shared" si="20"/>
        <v>396.525194</v>
      </c>
      <c r="AB52" s="296">
        <f t="shared" si="34"/>
        <v>1369.6060775999999</v>
      </c>
      <c r="AC52" s="110">
        <f t="shared" si="64"/>
        <v>451</v>
      </c>
      <c r="AD52" s="218">
        <f t="shared" si="80"/>
        <v>3.8068863867054525</v>
      </c>
      <c r="AE52" s="109">
        <f t="shared" si="35"/>
        <v>385.15159</v>
      </c>
      <c r="AF52" s="296">
        <f t="shared" si="36"/>
        <v>1377.0166368</v>
      </c>
      <c r="AG52" s="110">
        <f t="shared" si="65"/>
        <v>438</v>
      </c>
      <c r="AH52" s="218">
        <f t="shared" si="81"/>
        <v>3.4359069918667053</v>
      </c>
      <c r="AI52" s="110">
        <f t="shared" si="37"/>
        <v>198.03315241048597</v>
      </c>
      <c r="AJ52" s="110">
        <f t="shared" si="38"/>
        <v>186.07072221169989</v>
      </c>
      <c r="AK52" s="110">
        <f t="shared" si="39"/>
        <v>167.5030010150399</v>
      </c>
      <c r="AL52" s="110">
        <f t="shared" si="40"/>
        <v>151.17990764213505</v>
      </c>
      <c r="AM52" s="103">
        <v>1</v>
      </c>
      <c r="AN52" s="114">
        <f t="shared" si="41"/>
        <v>1</v>
      </c>
      <c r="AO52" s="262"/>
      <c r="AP52" s="114">
        <f t="shared" si="24"/>
        <v>1</v>
      </c>
      <c r="AQ52" s="150">
        <f t="shared" si="42"/>
        <v>23</v>
      </c>
      <c r="AR52" s="262"/>
      <c r="AS52" s="150">
        <f t="shared" si="25"/>
        <v>23</v>
      </c>
      <c r="AT52" s="114">
        <f t="shared" si="66"/>
        <v>479</v>
      </c>
      <c r="AU52" s="114">
        <f t="shared" si="67"/>
        <v>467</v>
      </c>
      <c r="AV52" s="114">
        <f t="shared" si="68"/>
        <v>451</v>
      </c>
      <c r="AW52" s="114">
        <f t="shared" si="69"/>
        <v>438</v>
      </c>
      <c r="AX52" s="151">
        <f t="shared" si="70"/>
        <v>4554.7625054411774</v>
      </c>
      <c r="AY52" s="151">
        <f t="shared" si="71"/>
        <v>4279.626610869097</v>
      </c>
      <c r="AZ52" s="151">
        <f t="shared" si="72"/>
        <v>3852.5690233459177</v>
      </c>
      <c r="BA52" s="151">
        <f t="shared" si="73"/>
        <v>3477.1378757691064</v>
      </c>
      <c r="BB52" s="149">
        <f t="shared" si="74"/>
        <v>103.51732966911767</v>
      </c>
      <c r="BC52" s="149">
        <f t="shared" si="75"/>
        <v>97.264241156115844</v>
      </c>
      <c r="BD52" s="149">
        <f t="shared" si="76"/>
        <v>87.558386894225407</v>
      </c>
      <c r="BE52" s="149">
        <f t="shared" si="77"/>
        <v>79.025860812934226</v>
      </c>
      <c r="BF52" s="151">
        <f t="shared" si="26"/>
        <v>9.508898758749849</v>
      </c>
      <c r="BG52" s="151">
        <f t="shared" si="27"/>
        <v>9.1640826785205505</v>
      </c>
      <c r="BH52" s="151">
        <f t="shared" si="28"/>
        <v>8.5422816482171129</v>
      </c>
      <c r="BI52" s="151">
        <f t="shared" si="29"/>
        <v>7.9386709492445346</v>
      </c>
      <c r="BK52" s="105">
        <f t="shared" si="43"/>
        <v>3.6770015883783458</v>
      </c>
      <c r="BL52" s="105">
        <f t="shared" si="44"/>
        <v>3.0872834114651937</v>
      </c>
      <c r="BM52" s="105">
        <f t="shared" si="45"/>
        <v>2.3672242869796492</v>
      </c>
      <c r="BN52" s="105">
        <f t="shared" si="46"/>
        <v>1.7461783352213729</v>
      </c>
    </row>
    <row r="53" spans="1:66" x14ac:dyDescent="0.25">
      <c r="A53" s="131"/>
      <c r="B53" s="310"/>
      <c r="C53" s="311"/>
      <c r="D53" s="311"/>
      <c r="E53" s="312"/>
      <c r="F53" s="337" t="s">
        <v>3329</v>
      </c>
      <c r="G53" s="335"/>
      <c r="H53" s="335"/>
      <c r="I53" s="338">
        <f>$F$22</f>
        <v>25</v>
      </c>
      <c r="J53" s="339"/>
      <c r="K53" s="133"/>
      <c r="L53" s="396"/>
      <c r="N53" s="324"/>
      <c r="O53" s="324"/>
      <c r="P53" s="324"/>
      <c r="Q53" s="106"/>
      <c r="R53" s="106">
        <v>45</v>
      </c>
      <c r="S53" s="109">
        <f t="shared" si="31"/>
        <v>413.5856</v>
      </c>
      <c r="T53" s="109">
        <f t="shared" si="32"/>
        <v>1347.3743999999999</v>
      </c>
      <c r="U53" s="110">
        <f t="shared" si="62"/>
        <v>476</v>
      </c>
      <c r="V53" s="218">
        <f t="shared" si="78"/>
        <v>4.4791308652061375</v>
      </c>
      <c r="W53" s="296">
        <f t="shared" si="18"/>
        <v>407.76955249999997</v>
      </c>
      <c r="X53" s="296">
        <f t="shared" si="33"/>
        <v>1358.7428714999999</v>
      </c>
      <c r="Y53" s="110">
        <f t="shared" si="63"/>
        <v>463</v>
      </c>
      <c r="Z53" s="218">
        <f t="shared" si="79"/>
        <v>4.1999292730600333</v>
      </c>
      <c r="AA53" s="296">
        <f t="shared" si="20"/>
        <v>396.13745749999998</v>
      </c>
      <c r="AB53" s="296">
        <f t="shared" si="34"/>
        <v>1370.111343</v>
      </c>
      <c r="AC53" s="110">
        <f t="shared" si="64"/>
        <v>447</v>
      </c>
      <c r="AD53" s="218">
        <f t="shared" si="80"/>
        <v>3.7711622880088127</v>
      </c>
      <c r="AE53" s="109">
        <f t="shared" si="35"/>
        <v>384.50536249999999</v>
      </c>
      <c r="AF53" s="296">
        <f t="shared" si="36"/>
        <v>1377.6903239999999</v>
      </c>
      <c r="AG53" s="110">
        <f t="shared" si="65"/>
        <v>434</v>
      </c>
      <c r="AH53" s="218">
        <f t="shared" si="81"/>
        <v>3.3945316091961115</v>
      </c>
      <c r="AI53" s="110">
        <f t="shared" si="37"/>
        <v>201.56088893427619</v>
      </c>
      <c r="AJ53" s="110">
        <f t="shared" si="38"/>
        <v>188.9968172877015</v>
      </c>
      <c r="AK53" s="110">
        <f t="shared" si="39"/>
        <v>169.70230296039657</v>
      </c>
      <c r="AL53" s="110">
        <f t="shared" si="40"/>
        <v>152.75392241382502</v>
      </c>
      <c r="AM53" s="103">
        <v>1</v>
      </c>
      <c r="AN53" s="114">
        <f t="shared" si="41"/>
        <v>1</v>
      </c>
      <c r="AO53" s="262"/>
      <c r="AP53" s="114">
        <f t="shared" si="24"/>
        <v>1</v>
      </c>
      <c r="AQ53" s="150">
        <f t="shared" si="42"/>
        <v>23</v>
      </c>
      <c r="AR53" s="262"/>
      <c r="AS53" s="150">
        <f t="shared" si="25"/>
        <v>23</v>
      </c>
      <c r="AT53" s="114">
        <f t="shared" si="66"/>
        <v>476</v>
      </c>
      <c r="AU53" s="114">
        <f t="shared" si="67"/>
        <v>463</v>
      </c>
      <c r="AV53" s="114">
        <f t="shared" si="68"/>
        <v>447</v>
      </c>
      <c r="AW53" s="114">
        <f t="shared" si="69"/>
        <v>434</v>
      </c>
      <c r="AX53" s="151">
        <f t="shared" si="70"/>
        <v>4635.9004454883525</v>
      </c>
      <c r="AY53" s="151">
        <f t="shared" si="71"/>
        <v>4346.926797617135</v>
      </c>
      <c r="AZ53" s="151">
        <f t="shared" si="72"/>
        <v>3903.1529680891208</v>
      </c>
      <c r="BA53" s="151">
        <f t="shared" si="73"/>
        <v>3513.3402155179756</v>
      </c>
      <c r="BB53" s="149">
        <f t="shared" si="74"/>
        <v>103.02000989974115</v>
      </c>
      <c r="BC53" s="149">
        <f t="shared" si="75"/>
        <v>96.59837328038077</v>
      </c>
      <c r="BD53" s="149">
        <f t="shared" si="76"/>
        <v>86.736732624202688</v>
      </c>
      <c r="BE53" s="149">
        <f t="shared" si="77"/>
        <v>78.074227011510558</v>
      </c>
      <c r="BF53" s="151">
        <f t="shared" si="26"/>
        <v>9.7392866501856137</v>
      </c>
      <c r="BG53" s="151">
        <f t="shared" si="27"/>
        <v>9.3886107939894927</v>
      </c>
      <c r="BH53" s="151">
        <f t="shared" si="28"/>
        <v>8.7318858346512762</v>
      </c>
      <c r="BI53" s="151">
        <f t="shared" si="29"/>
        <v>8.0952539528063951</v>
      </c>
      <c r="BK53" s="105">
        <f t="shared" si="43"/>
        <v>3.5277365237902245</v>
      </c>
      <c r="BL53" s="105">
        <f t="shared" si="44"/>
        <v>2.9260950760016158</v>
      </c>
      <c r="BM53" s="105">
        <f t="shared" si="45"/>
        <v>2.199301945356666</v>
      </c>
      <c r="BN53" s="105">
        <f t="shared" si="46"/>
        <v>1.5740147716899742</v>
      </c>
    </row>
    <row r="54" spans="1:66" x14ac:dyDescent="0.25">
      <c r="A54" s="131"/>
      <c r="B54" s="307"/>
      <c r="C54" s="308"/>
      <c r="D54" s="308"/>
      <c r="E54" s="309"/>
      <c r="F54" s="337" t="str">
        <f>$B$23</f>
        <v xml:space="preserve">  Plant Density (plants/ha) at Target Age</v>
      </c>
      <c r="G54" s="335"/>
      <c r="H54" s="335"/>
      <c r="I54" s="338">
        <f>$F$23</f>
        <v>555</v>
      </c>
      <c r="J54" s="339"/>
      <c r="K54" s="131"/>
      <c r="L54" s="396"/>
      <c r="N54" s="324"/>
      <c r="O54" s="324"/>
      <c r="P54" s="324"/>
      <c r="Q54" s="106"/>
      <c r="R54" s="105">
        <v>46</v>
      </c>
      <c r="S54" s="109">
        <f t="shared" si="31"/>
        <v>413.5856</v>
      </c>
      <c r="T54" s="109">
        <f t="shared" si="32"/>
        <v>1347.3743999999999</v>
      </c>
      <c r="U54" s="110">
        <f t="shared" si="62"/>
        <v>473</v>
      </c>
      <c r="V54" s="218">
        <f t="shared" si="78"/>
        <v>4.4578125552266323</v>
      </c>
      <c r="W54" s="296">
        <f t="shared" si="18"/>
        <v>407.64030700000001</v>
      </c>
      <c r="X54" s="296">
        <f t="shared" si="33"/>
        <v>1358.9955041999999</v>
      </c>
      <c r="Y54" s="110">
        <f t="shared" si="63"/>
        <v>461</v>
      </c>
      <c r="Z54" s="218">
        <f t="shared" si="79"/>
        <v>4.1768054909469425</v>
      </c>
      <c r="AA54" s="296">
        <f t="shared" si="20"/>
        <v>395.74972100000002</v>
      </c>
      <c r="AB54" s="296">
        <f t="shared" si="34"/>
        <v>1370.6166083999999</v>
      </c>
      <c r="AC54" s="110">
        <f t="shared" si="64"/>
        <v>444</v>
      </c>
      <c r="AD54" s="218">
        <f t="shared" si="80"/>
        <v>3.7384640170827104</v>
      </c>
      <c r="AE54" s="109">
        <f t="shared" si="35"/>
        <v>383.85913499999998</v>
      </c>
      <c r="AF54" s="296">
        <f t="shared" si="36"/>
        <v>1378.3640111999998</v>
      </c>
      <c r="AG54" s="110">
        <f t="shared" si="65"/>
        <v>431</v>
      </c>
      <c r="AH54" s="218">
        <f t="shared" si="81"/>
        <v>3.3561410381064674</v>
      </c>
      <c r="AI54" s="110">
        <f t="shared" si="37"/>
        <v>205.05937754042509</v>
      </c>
      <c r="AJ54" s="110">
        <f t="shared" si="38"/>
        <v>192.13305258355936</v>
      </c>
      <c r="AK54" s="110">
        <f t="shared" si="39"/>
        <v>171.96934478580468</v>
      </c>
      <c r="AL54" s="110">
        <f t="shared" si="40"/>
        <v>154.3824877528975</v>
      </c>
      <c r="AM54" s="103">
        <v>1</v>
      </c>
      <c r="AN54" s="114">
        <f t="shared" si="41"/>
        <v>1</v>
      </c>
      <c r="AO54" s="262"/>
      <c r="AP54" s="114">
        <f t="shared" si="24"/>
        <v>1</v>
      </c>
      <c r="AQ54" s="150">
        <f t="shared" si="42"/>
        <v>23</v>
      </c>
      <c r="AR54" s="262"/>
      <c r="AS54" s="150">
        <f t="shared" si="25"/>
        <v>23</v>
      </c>
      <c r="AT54" s="114">
        <f t="shared" si="66"/>
        <v>473</v>
      </c>
      <c r="AU54" s="114">
        <f t="shared" si="67"/>
        <v>461</v>
      </c>
      <c r="AV54" s="114">
        <f t="shared" si="68"/>
        <v>444</v>
      </c>
      <c r="AW54" s="114">
        <f t="shared" si="69"/>
        <v>431</v>
      </c>
      <c r="AX54" s="151">
        <f t="shared" si="70"/>
        <v>4716.3656834297772</v>
      </c>
      <c r="AY54" s="151">
        <f t="shared" si="71"/>
        <v>4419.0602094218657</v>
      </c>
      <c r="AZ54" s="151">
        <f t="shared" si="72"/>
        <v>3955.2949300735077</v>
      </c>
      <c r="BA54" s="151">
        <f t="shared" si="73"/>
        <v>3550.7972183166426</v>
      </c>
      <c r="BB54" s="149">
        <f t="shared" si="74"/>
        <v>102.52968877021254</v>
      </c>
      <c r="BC54" s="149">
        <f t="shared" si="75"/>
        <v>96.066526291779681</v>
      </c>
      <c r="BD54" s="149">
        <f t="shared" si="76"/>
        <v>85.98467239290234</v>
      </c>
      <c r="BE54" s="149">
        <f t="shared" si="77"/>
        <v>77.191243876448752</v>
      </c>
      <c r="BF54" s="151">
        <f t="shared" si="26"/>
        <v>9.9711748064054486</v>
      </c>
      <c r="BG54" s="151">
        <f t="shared" si="27"/>
        <v>9.5858139033012275</v>
      </c>
      <c r="BH54" s="151">
        <f t="shared" si="28"/>
        <v>8.9083219145799717</v>
      </c>
      <c r="BI54" s="151">
        <f t="shared" si="29"/>
        <v>8.2385086271847854</v>
      </c>
      <c r="BK54" s="105">
        <f t="shared" si="43"/>
        <v>3.4984886061488965</v>
      </c>
      <c r="BL54" s="105">
        <f t="shared" si="44"/>
        <v>3.1362352958578583</v>
      </c>
      <c r="BM54" s="105">
        <f t="shared" si="45"/>
        <v>2.2670418254081142</v>
      </c>
      <c r="BN54" s="105">
        <f t="shared" si="46"/>
        <v>1.6285653390724804</v>
      </c>
    </row>
    <row r="55" spans="1:66" x14ac:dyDescent="0.25">
      <c r="A55" s="131"/>
      <c r="B55" s="307"/>
      <c r="C55" s="308"/>
      <c r="D55" s="308"/>
      <c r="E55" s="309"/>
      <c r="F55" s="340" t="str">
        <f>$B$24 &amp; " / "&amp;TRIM($B$25)</f>
        <v xml:space="preserve">     Trees / Tall Shrubs</v>
      </c>
      <c r="G55" s="341"/>
      <c r="H55" s="341"/>
      <c r="I55" s="342" t="str">
        <f>ROUND($F$24,0)&amp; " / " &amp;ROUND($F$25,0)</f>
        <v>488 / 67</v>
      </c>
      <c r="J55" s="343"/>
      <c r="K55" s="131"/>
      <c r="L55" s="396"/>
      <c r="N55" s="324"/>
      <c r="O55" s="324"/>
      <c r="P55" s="324"/>
      <c r="Q55" s="106"/>
      <c r="R55" s="106">
        <v>47</v>
      </c>
      <c r="S55" s="109">
        <f t="shared" si="31"/>
        <v>413.5856</v>
      </c>
      <c r="T55" s="109">
        <f t="shared" si="32"/>
        <v>1347.3743999999999</v>
      </c>
      <c r="U55" s="110">
        <f t="shared" si="62"/>
        <v>470</v>
      </c>
      <c r="V55" s="218">
        <f t="shared" si="78"/>
        <v>4.4367833837457349</v>
      </c>
      <c r="W55" s="296">
        <f t="shared" si="18"/>
        <v>407.51106149999998</v>
      </c>
      <c r="X55" s="296">
        <f t="shared" si="33"/>
        <v>1359.2481369</v>
      </c>
      <c r="Y55" s="110">
        <f t="shared" si="63"/>
        <v>458</v>
      </c>
      <c r="Z55" s="218">
        <f t="shared" si="79"/>
        <v>4.1512480245425936</v>
      </c>
      <c r="AA55" s="296">
        <f t="shared" si="20"/>
        <v>395.36198450000001</v>
      </c>
      <c r="AB55" s="296">
        <f t="shared" si="34"/>
        <v>1371.1218738</v>
      </c>
      <c r="AC55" s="110">
        <f t="shared" si="64"/>
        <v>441</v>
      </c>
      <c r="AD55" s="218">
        <f t="shared" si="80"/>
        <v>3.7061337508054693</v>
      </c>
      <c r="AE55" s="109">
        <f t="shared" si="35"/>
        <v>383.21290750000003</v>
      </c>
      <c r="AF55" s="296">
        <f t="shared" si="36"/>
        <v>1379.0376984</v>
      </c>
      <c r="AG55" s="110">
        <f t="shared" si="65"/>
        <v>427</v>
      </c>
      <c r="AH55" s="218">
        <f t="shared" si="81"/>
        <v>3.315634863241435</v>
      </c>
      <c r="AI55" s="110">
        <f t="shared" si="37"/>
        <v>208.52881903604953</v>
      </c>
      <c r="AJ55" s="110">
        <f t="shared" si="38"/>
        <v>195.10865715350189</v>
      </c>
      <c r="AK55" s="110">
        <f t="shared" si="39"/>
        <v>174.18828628785707</v>
      </c>
      <c r="AL55" s="110">
        <f t="shared" si="40"/>
        <v>155.83483857234745</v>
      </c>
      <c r="AM55" s="103">
        <v>1</v>
      </c>
      <c r="AN55" s="114">
        <f t="shared" si="41"/>
        <v>1</v>
      </c>
      <c r="AO55" s="262"/>
      <c r="AP55" s="114">
        <f t="shared" si="24"/>
        <v>1</v>
      </c>
      <c r="AQ55" s="150">
        <f t="shared" si="42"/>
        <v>23</v>
      </c>
      <c r="AR55" s="262"/>
      <c r="AS55" s="150">
        <f t="shared" si="25"/>
        <v>23</v>
      </c>
      <c r="AT55" s="114">
        <f t="shared" si="66"/>
        <v>470</v>
      </c>
      <c r="AU55" s="114">
        <f t="shared" si="67"/>
        <v>458</v>
      </c>
      <c r="AV55" s="114">
        <f t="shared" si="68"/>
        <v>441</v>
      </c>
      <c r="AW55" s="114">
        <f t="shared" si="69"/>
        <v>427</v>
      </c>
      <c r="AX55" s="151">
        <f t="shared" si="70"/>
        <v>4796.1628378291389</v>
      </c>
      <c r="AY55" s="151">
        <f t="shared" si="71"/>
        <v>4487.4991145305439</v>
      </c>
      <c r="AZ55" s="151">
        <f t="shared" si="72"/>
        <v>4006.3305846207127</v>
      </c>
      <c r="BA55" s="151">
        <f t="shared" si="73"/>
        <v>3584.2012871639913</v>
      </c>
      <c r="BB55" s="149">
        <f t="shared" si="74"/>
        <v>102.0460178261519</v>
      </c>
      <c r="BC55" s="149">
        <f t="shared" si="75"/>
        <v>95.478704564479656</v>
      </c>
      <c r="BD55" s="149">
        <f t="shared" si="76"/>
        <v>85.241076268525788</v>
      </c>
      <c r="BE55" s="149">
        <f t="shared" si="77"/>
        <v>76.259601854553011</v>
      </c>
      <c r="BF55" s="151">
        <f t="shared" si="26"/>
        <v>10.204601782615189</v>
      </c>
      <c r="BG55" s="151">
        <f t="shared" si="27"/>
        <v>9.7980330011583927</v>
      </c>
      <c r="BH55" s="151">
        <f t="shared" si="28"/>
        <v>9.0846498517476473</v>
      </c>
      <c r="BI55" s="151">
        <f t="shared" si="29"/>
        <v>8.3939140214613381</v>
      </c>
      <c r="BK55" s="105">
        <f t="shared" si="43"/>
        <v>3.4694414956244373</v>
      </c>
      <c r="BL55" s="105">
        <f t="shared" si="44"/>
        <v>2.9756045699425329</v>
      </c>
      <c r="BM55" s="105">
        <f t="shared" si="45"/>
        <v>2.2189415020523882</v>
      </c>
      <c r="BN55" s="105">
        <f t="shared" si="46"/>
        <v>1.452350819449947</v>
      </c>
    </row>
    <row r="56" spans="1:66" x14ac:dyDescent="0.25">
      <c r="A56" s="131"/>
      <c r="B56" s="307"/>
      <c r="C56" s="308"/>
      <c r="D56" s="308"/>
      <c r="E56" s="322"/>
      <c r="F56" s="320"/>
      <c r="G56" s="320"/>
      <c r="H56" s="320"/>
      <c r="I56" s="321"/>
      <c r="J56" s="306"/>
      <c r="K56" s="131"/>
      <c r="L56" s="396"/>
      <c r="M56" s="324"/>
      <c r="N56" s="324"/>
      <c r="O56" s="324"/>
      <c r="P56" s="324"/>
      <c r="Q56" s="106"/>
      <c r="R56" s="105">
        <v>48</v>
      </c>
      <c r="S56" s="109">
        <f t="shared" si="31"/>
        <v>413.5856</v>
      </c>
      <c r="T56" s="109">
        <f t="shared" si="32"/>
        <v>1347.3743999999999</v>
      </c>
      <c r="U56" s="110">
        <f t="shared" si="62"/>
        <v>468</v>
      </c>
      <c r="V56" s="218">
        <f t="shared" si="78"/>
        <v>4.4188518098426046</v>
      </c>
      <c r="W56" s="296">
        <f t="shared" si="18"/>
        <v>407.38181600000001</v>
      </c>
      <c r="X56" s="296">
        <f t="shared" si="33"/>
        <v>1359.5007696</v>
      </c>
      <c r="Y56" s="110">
        <f t="shared" si="63"/>
        <v>455</v>
      </c>
      <c r="Z56" s="218">
        <f t="shared" si="79"/>
        <v>4.1259909441013658</v>
      </c>
      <c r="AA56" s="296">
        <f t="shared" si="20"/>
        <v>394.97424799999999</v>
      </c>
      <c r="AB56" s="296">
        <f t="shared" si="34"/>
        <v>1371.6271391999999</v>
      </c>
      <c r="AC56" s="110">
        <f t="shared" si="64"/>
        <v>438</v>
      </c>
      <c r="AD56" s="218">
        <f t="shared" si="80"/>
        <v>3.6741567461773443</v>
      </c>
      <c r="AE56" s="109">
        <f t="shared" si="35"/>
        <v>382.56668000000002</v>
      </c>
      <c r="AF56" s="296">
        <f t="shared" si="36"/>
        <v>1379.7113855999999</v>
      </c>
      <c r="AG56" s="110">
        <f t="shared" si="65"/>
        <v>424</v>
      </c>
      <c r="AH56" s="218">
        <f t="shared" si="81"/>
        <v>3.2780842021023879</v>
      </c>
      <c r="AI56" s="110">
        <f t="shared" si="37"/>
        <v>212.10488687244504</v>
      </c>
      <c r="AJ56" s="110">
        <f t="shared" si="38"/>
        <v>198.04756531686556</v>
      </c>
      <c r="AK56" s="110">
        <f t="shared" si="39"/>
        <v>176.35952381651254</v>
      </c>
      <c r="AL56" s="110">
        <f t="shared" si="40"/>
        <v>157.34804170091462</v>
      </c>
      <c r="AM56" s="103">
        <v>1</v>
      </c>
      <c r="AN56" s="114">
        <f t="shared" si="41"/>
        <v>1</v>
      </c>
      <c r="AO56" s="262"/>
      <c r="AP56" s="114">
        <f t="shared" si="24"/>
        <v>1</v>
      </c>
      <c r="AQ56" s="150">
        <f t="shared" si="42"/>
        <v>23</v>
      </c>
      <c r="AR56" s="262"/>
      <c r="AS56" s="150">
        <f t="shared" si="25"/>
        <v>23</v>
      </c>
      <c r="AT56" s="114">
        <f t="shared" si="66"/>
        <v>468</v>
      </c>
      <c r="AU56" s="114">
        <f t="shared" si="67"/>
        <v>455</v>
      </c>
      <c r="AV56" s="114">
        <f t="shared" si="68"/>
        <v>438</v>
      </c>
      <c r="AW56" s="114">
        <f t="shared" si="69"/>
        <v>424</v>
      </c>
      <c r="AX56" s="151">
        <f t="shared" si="70"/>
        <v>4878.4123980662362</v>
      </c>
      <c r="AY56" s="151">
        <f t="shared" si="71"/>
        <v>4555.0940022879076</v>
      </c>
      <c r="AZ56" s="151">
        <f t="shared" si="72"/>
        <v>4056.2690477797883</v>
      </c>
      <c r="BA56" s="151">
        <f t="shared" si="73"/>
        <v>3619.0049591210363</v>
      </c>
      <c r="BB56" s="149">
        <f t="shared" si="74"/>
        <v>101.63359162637991</v>
      </c>
      <c r="BC56" s="149">
        <f t="shared" si="75"/>
        <v>94.897791714331419</v>
      </c>
      <c r="BD56" s="149">
        <f t="shared" si="76"/>
        <v>84.505605162078922</v>
      </c>
      <c r="BE56" s="149">
        <f t="shared" si="77"/>
        <v>75.395936648354919</v>
      </c>
      <c r="BF56" s="151">
        <f t="shared" si="26"/>
        <v>10.423958115526146</v>
      </c>
      <c r="BG56" s="151">
        <f t="shared" si="27"/>
        <v>10.011195609423973</v>
      </c>
      <c r="BH56" s="151">
        <f t="shared" si="28"/>
        <v>9.2608882369401559</v>
      </c>
      <c r="BI56" s="151">
        <f t="shared" si="29"/>
        <v>8.5353890545307465</v>
      </c>
      <c r="BK56" s="105">
        <f t="shared" si="43"/>
        <v>3.5760678363955094</v>
      </c>
      <c r="BL56" s="105">
        <f t="shared" si="44"/>
        <v>2.9389081633636636</v>
      </c>
      <c r="BM56" s="105">
        <f t="shared" si="45"/>
        <v>2.1712375286554675</v>
      </c>
      <c r="BN56" s="105">
        <f t="shared" si="46"/>
        <v>1.5132031285671701</v>
      </c>
    </row>
    <row r="57" spans="1:66" x14ac:dyDescent="0.25">
      <c r="A57" s="131"/>
      <c r="B57" s="307"/>
      <c r="C57" s="308"/>
      <c r="D57" s="308"/>
      <c r="E57" s="322"/>
      <c r="F57" s="322"/>
      <c r="G57" s="322"/>
      <c r="H57" s="322"/>
      <c r="I57" s="322"/>
      <c r="J57" s="309"/>
      <c r="K57" s="131"/>
      <c r="L57" s="396"/>
      <c r="M57" s="324"/>
      <c r="N57" s="324"/>
      <c r="O57" s="324"/>
      <c r="P57" s="324"/>
      <c r="Q57" s="106"/>
      <c r="R57" s="106">
        <v>49</v>
      </c>
      <c r="S57" s="109">
        <f t="shared" si="31"/>
        <v>413.5856</v>
      </c>
      <c r="T57" s="109">
        <f t="shared" si="32"/>
        <v>1347.3743999999999</v>
      </c>
      <c r="U57" s="110">
        <f t="shared" si="62"/>
        <v>465</v>
      </c>
      <c r="V57" s="218">
        <f t="shared" si="78"/>
        <v>4.3983680477177973</v>
      </c>
      <c r="W57" s="296">
        <f t="shared" si="18"/>
        <v>407.25257049999999</v>
      </c>
      <c r="X57" s="296">
        <f t="shared" si="33"/>
        <v>1359.7534022999998</v>
      </c>
      <c r="Y57" s="110">
        <f t="shared" si="63"/>
        <v>452</v>
      </c>
      <c r="Z57" s="218">
        <f t="shared" si="79"/>
        <v>4.1010207272963646</v>
      </c>
      <c r="AA57" s="296">
        <f t="shared" si="20"/>
        <v>394.58651150000003</v>
      </c>
      <c r="AB57" s="296">
        <f t="shared" si="34"/>
        <v>1372.1324046</v>
      </c>
      <c r="AC57" s="110">
        <f t="shared" si="64"/>
        <v>435</v>
      </c>
      <c r="AD57" s="218">
        <f t="shared" si="80"/>
        <v>3.6425191371255137</v>
      </c>
      <c r="AE57" s="109">
        <f t="shared" si="35"/>
        <v>381.92045250000001</v>
      </c>
      <c r="AF57" s="296">
        <f t="shared" si="36"/>
        <v>1380.3850728</v>
      </c>
      <c r="AG57" s="110">
        <f t="shared" si="65"/>
        <v>421</v>
      </c>
      <c r="AH57" s="218">
        <f t="shared" si="81"/>
        <v>3.2409310775237228</v>
      </c>
      <c r="AI57" s="110">
        <f t="shared" si="37"/>
        <v>215.52003433817208</v>
      </c>
      <c r="AJ57" s="110">
        <f t="shared" si="38"/>
        <v>200.95001563752186</v>
      </c>
      <c r="AK57" s="110">
        <f t="shared" si="39"/>
        <v>178.48343771915017</v>
      </c>
      <c r="AL57" s="110">
        <f t="shared" si="40"/>
        <v>158.80562279866243</v>
      </c>
      <c r="AM57" s="103">
        <v>1</v>
      </c>
      <c r="AN57" s="114">
        <f t="shared" si="41"/>
        <v>1</v>
      </c>
      <c r="AO57" s="262"/>
      <c r="AP57" s="114">
        <f t="shared" si="24"/>
        <v>1</v>
      </c>
      <c r="AQ57" s="150">
        <f t="shared" si="42"/>
        <v>23</v>
      </c>
      <c r="AR57" s="262"/>
      <c r="AS57" s="150">
        <f t="shared" si="25"/>
        <v>23</v>
      </c>
      <c r="AT57" s="114">
        <f t="shared" si="66"/>
        <v>465</v>
      </c>
      <c r="AU57" s="114">
        <f t="shared" si="67"/>
        <v>452</v>
      </c>
      <c r="AV57" s="114">
        <f t="shared" si="68"/>
        <v>435</v>
      </c>
      <c r="AW57" s="114">
        <f t="shared" si="69"/>
        <v>421</v>
      </c>
      <c r="AX57" s="151">
        <f t="shared" si="70"/>
        <v>4956.9607897779579</v>
      </c>
      <c r="AY57" s="151">
        <f t="shared" si="71"/>
        <v>4621.8503596630026</v>
      </c>
      <c r="AZ57" s="151">
        <f t="shared" si="72"/>
        <v>4105.1190675404541</v>
      </c>
      <c r="BA57" s="151">
        <f t="shared" si="73"/>
        <v>3652.5293243692358</v>
      </c>
      <c r="BB57" s="149">
        <f t="shared" si="74"/>
        <v>101.16246509750934</v>
      </c>
      <c r="BC57" s="149">
        <f t="shared" si="75"/>
        <v>94.323476727816384</v>
      </c>
      <c r="BD57" s="149">
        <f t="shared" si="76"/>
        <v>83.777940153886817</v>
      </c>
      <c r="BE57" s="149">
        <f t="shared" si="77"/>
        <v>74.541414783045624</v>
      </c>
      <c r="BF57" s="151">
        <f t="shared" si="26"/>
        <v>10.660130730705285</v>
      </c>
      <c r="BG57" s="151">
        <f t="shared" si="27"/>
        <v>10.225332654121686</v>
      </c>
      <c r="BH57" s="151">
        <f t="shared" si="28"/>
        <v>9.4370553276792055</v>
      </c>
      <c r="BI57" s="151">
        <f t="shared" si="29"/>
        <v>8.6758416255801318</v>
      </c>
      <c r="BK57" s="105">
        <f t="shared" si="43"/>
        <v>3.4151474657270455</v>
      </c>
      <c r="BL57" s="105">
        <f t="shared" si="44"/>
        <v>2.9024503206562997</v>
      </c>
      <c r="BM57" s="105">
        <f t="shared" si="45"/>
        <v>2.1239139026376392</v>
      </c>
      <c r="BN57" s="105">
        <f t="shared" si="46"/>
        <v>1.4575810977478056</v>
      </c>
    </row>
    <row r="58" spans="1:66" x14ac:dyDescent="0.25">
      <c r="A58" s="131"/>
      <c r="B58" s="307"/>
      <c r="C58" s="308"/>
      <c r="D58" s="308"/>
      <c r="E58" s="322"/>
      <c r="F58" s="322"/>
      <c r="G58" s="322"/>
      <c r="H58" s="322"/>
      <c r="I58" s="322"/>
      <c r="J58" s="309"/>
      <c r="K58" s="131"/>
      <c r="L58" s="396"/>
      <c r="M58" s="324"/>
      <c r="N58" s="324"/>
      <c r="O58" s="324"/>
      <c r="P58" s="324"/>
      <c r="Q58" s="106"/>
      <c r="R58" s="105">
        <v>50</v>
      </c>
      <c r="S58" s="109">
        <f t="shared" si="31"/>
        <v>413.5856</v>
      </c>
      <c r="T58" s="109">
        <f t="shared" si="32"/>
        <v>1347.3743999999999</v>
      </c>
      <c r="U58" s="110">
        <f t="shared" si="62"/>
        <v>463</v>
      </c>
      <c r="V58" s="218">
        <f t="shared" si="78"/>
        <v>4.3809694182447112</v>
      </c>
      <c r="W58" s="296">
        <f t="shared" si="18"/>
        <v>407.12332500000002</v>
      </c>
      <c r="X58" s="296">
        <f t="shared" si="33"/>
        <v>1360.0060349999999</v>
      </c>
      <c r="Y58" s="110">
        <f t="shared" si="63"/>
        <v>449</v>
      </c>
      <c r="Z58" s="218">
        <f t="shared" si="79"/>
        <v>4.0763246421324313</v>
      </c>
      <c r="AA58" s="296">
        <f t="shared" si="20"/>
        <v>394.19877500000001</v>
      </c>
      <c r="AB58" s="296">
        <f t="shared" si="34"/>
        <v>1372.6376699999998</v>
      </c>
      <c r="AC58" s="110">
        <f t="shared" si="64"/>
        <v>432</v>
      </c>
      <c r="AD58" s="218">
        <f t="shared" si="80"/>
        <v>3.6112078637314529</v>
      </c>
      <c r="AE58" s="109">
        <f t="shared" si="35"/>
        <v>381.274225</v>
      </c>
      <c r="AF58" s="296">
        <f t="shared" si="36"/>
        <v>1381.0587599999999</v>
      </c>
      <c r="AG58" s="110">
        <f t="shared" si="65"/>
        <v>418</v>
      </c>
      <c r="AH58" s="218">
        <f t="shared" si="81"/>
        <v>3.2041620256589076</v>
      </c>
      <c r="AI58" s="110">
        <f t="shared" si="37"/>
        <v>219.04847091223556</v>
      </c>
      <c r="AJ58" s="110">
        <f t="shared" si="38"/>
        <v>203.81623210662156</v>
      </c>
      <c r="AK58" s="110">
        <f t="shared" si="39"/>
        <v>180.56039318657264</v>
      </c>
      <c r="AL58" s="110">
        <f t="shared" si="40"/>
        <v>160.20810128294539</v>
      </c>
      <c r="AM58" s="103">
        <v>1</v>
      </c>
      <c r="AN58" s="114">
        <f t="shared" si="41"/>
        <v>1</v>
      </c>
      <c r="AO58" s="262"/>
      <c r="AP58" s="114">
        <f t="shared" si="24"/>
        <v>1</v>
      </c>
      <c r="AQ58" s="150">
        <f t="shared" si="42"/>
        <v>23</v>
      </c>
      <c r="AR58" s="262"/>
      <c r="AS58" s="150">
        <f t="shared" si="25"/>
        <v>23</v>
      </c>
      <c r="AT58" s="114">
        <f t="shared" si="66"/>
        <v>463</v>
      </c>
      <c r="AU58" s="114">
        <f t="shared" si="67"/>
        <v>449</v>
      </c>
      <c r="AV58" s="114">
        <f t="shared" si="68"/>
        <v>432</v>
      </c>
      <c r="AW58" s="114">
        <f t="shared" si="69"/>
        <v>418</v>
      </c>
      <c r="AX58" s="151">
        <f t="shared" si="70"/>
        <v>5038.114830981418</v>
      </c>
      <c r="AY58" s="151">
        <f t="shared" si="71"/>
        <v>4687.7733384522962</v>
      </c>
      <c r="AZ58" s="151">
        <f t="shared" si="72"/>
        <v>4152.8890432911703</v>
      </c>
      <c r="BA58" s="151">
        <f t="shared" si="73"/>
        <v>3684.7863295077441</v>
      </c>
      <c r="BB58" s="149">
        <f t="shared" si="74"/>
        <v>100.76229661962836</v>
      </c>
      <c r="BC58" s="149">
        <f t="shared" si="75"/>
        <v>93.755466769045924</v>
      </c>
      <c r="BD58" s="149">
        <f t="shared" si="76"/>
        <v>83.057780865823418</v>
      </c>
      <c r="BE58" s="149">
        <f t="shared" si="77"/>
        <v>73.695726590154877</v>
      </c>
      <c r="BF58" s="151">
        <f t="shared" si="26"/>
        <v>10.881457518318397</v>
      </c>
      <c r="BG58" s="151">
        <f t="shared" si="27"/>
        <v>10.440475141319146</v>
      </c>
      <c r="BH58" s="151">
        <f t="shared" si="28"/>
        <v>9.6131690816925239</v>
      </c>
      <c r="BI58" s="151">
        <f t="shared" si="29"/>
        <v>8.815278300257761</v>
      </c>
      <c r="BK58" s="105">
        <f t="shared" si="43"/>
        <v>3.5284365740634769</v>
      </c>
      <c r="BL58" s="105">
        <f t="shared" si="44"/>
        <v>2.8662164690996974</v>
      </c>
      <c r="BM58" s="105">
        <f t="shared" si="45"/>
        <v>2.0769554674224651</v>
      </c>
      <c r="BN58" s="105">
        <f t="shared" si="46"/>
        <v>1.4024784842829661</v>
      </c>
    </row>
    <row r="59" spans="1:66" x14ac:dyDescent="0.25">
      <c r="A59" s="131"/>
      <c r="B59" s="307"/>
      <c r="C59" s="308"/>
      <c r="D59" s="308"/>
      <c r="E59" s="322"/>
      <c r="F59" s="322"/>
      <c r="G59" s="322"/>
      <c r="H59" s="322"/>
      <c r="I59" s="322"/>
      <c r="J59" s="309"/>
      <c r="K59" s="131"/>
      <c r="L59" s="396"/>
      <c r="M59" s="324"/>
      <c r="N59" s="324"/>
      <c r="O59" s="324"/>
      <c r="P59" s="324"/>
      <c r="Q59" s="106"/>
      <c r="R59" s="106">
        <v>51</v>
      </c>
      <c r="S59" s="109">
        <f t="shared" si="31"/>
        <v>413.5856</v>
      </c>
      <c r="T59" s="109">
        <f t="shared" si="32"/>
        <v>1347.3743999999999</v>
      </c>
      <c r="U59" s="110">
        <f t="shared" si="62"/>
        <v>460</v>
      </c>
      <c r="V59" s="218">
        <f t="shared" si="78"/>
        <v>4.360981518939326</v>
      </c>
      <c r="W59" s="296">
        <f t="shared" si="18"/>
        <v>406.9940795</v>
      </c>
      <c r="X59" s="296">
        <f t="shared" si="33"/>
        <v>1360.2586676999999</v>
      </c>
      <c r="Y59" s="110">
        <f t="shared" si="63"/>
        <v>447</v>
      </c>
      <c r="Z59" s="218">
        <f t="shared" si="79"/>
        <v>4.0546739243471919</v>
      </c>
      <c r="AA59" s="296">
        <f t="shared" si="20"/>
        <v>393.8110385</v>
      </c>
      <c r="AB59" s="296">
        <f t="shared" si="34"/>
        <v>1373.1429353999999</v>
      </c>
      <c r="AC59" s="110">
        <f t="shared" si="64"/>
        <v>429</v>
      </c>
      <c r="AD59" s="218">
        <f t="shared" si="80"/>
        <v>3.5802106083887351</v>
      </c>
      <c r="AE59" s="109">
        <f t="shared" si="35"/>
        <v>380.62799749999999</v>
      </c>
      <c r="AF59" s="296">
        <f t="shared" si="36"/>
        <v>1381.7324472</v>
      </c>
      <c r="AG59" s="110">
        <f t="shared" si="65"/>
        <v>415</v>
      </c>
      <c r="AH59" s="218">
        <f t="shared" si="81"/>
        <v>3.1677643400212236</v>
      </c>
      <c r="AI59" s="110">
        <f t="shared" si="37"/>
        <v>222.41005746590562</v>
      </c>
      <c r="AJ59" s="110">
        <f t="shared" si="38"/>
        <v>206.78837014170679</v>
      </c>
      <c r="AK59" s="110">
        <f t="shared" si="39"/>
        <v>182.59074102782549</v>
      </c>
      <c r="AL59" s="110">
        <f t="shared" si="40"/>
        <v>161.5559813410824</v>
      </c>
      <c r="AM59" s="103">
        <v>1</v>
      </c>
      <c r="AN59" s="114">
        <f t="shared" si="41"/>
        <v>1</v>
      </c>
      <c r="AO59" s="262"/>
      <c r="AP59" s="114">
        <f t="shared" si="24"/>
        <v>1</v>
      </c>
      <c r="AQ59" s="150">
        <f t="shared" si="42"/>
        <v>23</v>
      </c>
      <c r="AR59" s="262"/>
      <c r="AS59" s="150">
        <f t="shared" si="25"/>
        <v>23</v>
      </c>
      <c r="AT59" s="114">
        <f t="shared" si="66"/>
        <v>460</v>
      </c>
      <c r="AU59" s="114">
        <f t="shared" si="67"/>
        <v>447</v>
      </c>
      <c r="AV59" s="114">
        <f t="shared" si="68"/>
        <v>429</v>
      </c>
      <c r="AW59" s="114">
        <f t="shared" si="69"/>
        <v>415</v>
      </c>
      <c r="AX59" s="151">
        <f t="shared" si="70"/>
        <v>5115.4313217158297</v>
      </c>
      <c r="AY59" s="151">
        <f t="shared" si="71"/>
        <v>4756.1325132592565</v>
      </c>
      <c r="AZ59" s="151">
        <f t="shared" si="72"/>
        <v>4199.5870436399864</v>
      </c>
      <c r="BA59" s="151">
        <f t="shared" si="73"/>
        <v>3715.7875708448951</v>
      </c>
      <c r="BB59" s="149">
        <f t="shared" si="74"/>
        <v>100.3025749356045</v>
      </c>
      <c r="BC59" s="149">
        <f t="shared" si="75"/>
        <v>93.25750025998542</v>
      </c>
      <c r="BD59" s="149">
        <f t="shared" si="76"/>
        <v>82.344843992940909</v>
      </c>
      <c r="BE59" s="149">
        <f t="shared" si="77"/>
        <v>72.858579820488146</v>
      </c>
      <c r="BF59" s="151">
        <f t="shared" si="26"/>
        <v>11.120502873295282</v>
      </c>
      <c r="BG59" s="151">
        <f t="shared" si="27"/>
        <v>10.640117479327195</v>
      </c>
      <c r="BH59" s="151">
        <f t="shared" si="28"/>
        <v>9.7892471879719967</v>
      </c>
      <c r="BI59" s="151">
        <f t="shared" si="29"/>
        <v>8.953704989987699</v>
      </c>
      <c r="BK59" s="105">
        <f t="shared" si="43"/>
        <v>3.3615865536700653</v>
      </c>
      <c r="BL59" s="105">
        <f t="shared" si="44"/>
        <v>2.9721380350852371</v>
      </c>
      <c r="BM59" s="105">
        <f t="shared" si="45"/>
        <v>2.0303478412528477</v>
      </c>
      <c r="BN59" s="105">
        <f t="shared" si="46"/>
        <v>1.3478800581370081</v>
      </c>
    </row>
    <row r="60" spans="1:66" x14ac:dyDescent="0.25">
      <c r="A60" s="131"/>
      <c r="B60" s="307"/>
      <c r="C60" s="308"/>
      <c r="D60" s="308"/>
      <c r="E60" s="322"/>
      <c r="F60" s="322"/>
      <c r="G60" s="322"/>
      <c r="H60" s="322"/>
      <c r="I60" s="322"/>
      <c r="J60" s="309"/>
      <c r="K60" s="131"/>
      <c r="L60" s="396"/>
      <c r="M60" s="324"/>
      <c r="N60" s="324"/>
      <c r="O60" s="324"/>
      <c r="P60" s="324"/>
      <c r="Q60" s="106"/>
      <c r="R60" s="105">
        <v>52</v>
      </c>
      <c r="S60" s="109">
        <f t="shared" si="31"/>
        <v>413.5856</v>
      </c>
      <c r="T60" s="109">
        <f t="shared" si="32"/>
        <v>1347.3743999999999</v>
      </c>
      <c r="U60" s="110">
        <f t="shared" si="62"/>
        <v>458</v>
      </c>
      <c r="V60" s="218">
        <f t="shared" si="78"/>
        <v>4.3440699094173292</v>
      </c>
      <c r="W60" s="296">
        <f t="shared" si="18"/>
        <v>406.86483399999997</v>
      </c>
      <c r="X60" s="296">
        <f t="shared" si="33"/>
        <v>1360.5113004</v>
      </c>
      <c r="Y60" s="110">
        <f t="shared" si="63"/>
        <v>444</v>
      </c>
      <c r="Z60" s="218">
        <f t="shared" si="79"/>
        <v>4.0304981012732348</v>
      </c>
      <c r="AA60" s="296">
        <f t="shared" si="20"/>
        <v>393.42330199999998</v>
      </c>
      <c r="AB60" s="296">
        <f t="shared" si="34"/>
        <v>1373.6482007999998</v>
      </c>
      <c r="AC60" s="110">
        <f t="shared" si="64"/>
        <v>426</v>
      </c>
      <c r="AD60" s="218">
        <f t="shared" si="80"/>
        <v>3.5495157380901028</v>
      </c>
      <c r="AE60" s="109">
        <f t="shared" si="35"/>
        <v>379.98176999999998</v>
      </c>
      <c r="AF60" s="296">
        <f t="shared" si="36"/>
        <v>1382.4061343999999</v>
      </c>
      <c r="AG60" s="110">
        <f t="shared" si="65"/>
        <v>412</v>
      </c>
      <c r="AH60" s="218">
        <f t="shared" si="81"/>
        <v>3.1317260130908382</v>
      </c>
      <c r="AI60" s="110">
        <f t="shared" si="37"/>
        <v>225.89163528970113</v>
      </c>
      <c r="AJ60" s="110">
        <f t="shared" si="38"/>
        <v>209.58590126620823</v>
      </c>
      <c r="AK60" s="110">
        <f t="shared" si="39"/>
        <v>184.57481838068534</v>
      </c>
      <c r="AL60" s="110">
        <f t="shared" si="40"/>
        <v>162.84975268072358</v>
      </c>
      <c r="AM60" s="103">
        <v>1</v>
      </c>
      <c r="AN60" s="114">
        <f t="shared" si="41"/>
        <v>1</v>
      </c>
      <c r="AO60" s="262"/>
      <c r="AP60" s="114">
        <f t="shared" si="24"/>
        <v>1</v>
      </c>
      <c r="AQ60" s="150">
        <f t="shared" si="42"/>
        <v>23</v>
      </c>
      <c r="AR60" s="262"/>
      <c r="AS60" s="150">
        <f t="shared" si="25"/>
        <v>23</v>
      </c>
      <c r="AT60" s="114">
        <f t="shared" si="66"/>
        <v>458</v>
      </c>
      <c r="AU60" s="114">
        <f t="shared" si="67"/>
        <v>444</v>
      </c>
      <c r="AV60" s="114">
        <f t="shared" si="68"/>
        <v>426</v>
      </c>
      <c r="AW60" s="114">
        <f t="shared" si="69"/>
        <v>412</v>
      </c>
      <c r="AX60" s="151">
        <f t="shared" si="70"/>
        <v>5195.5076116631262</v>
      </c>
      <c r="AY60" s="151">
        <f t="shared" si="71"/>
        <v>4820.4757291227888</v>
      </c>
      <c r="AZ60" s="151">
        <f t="shared" si="72"/>
        <v>4245.220822755763</v>
      </c>
      <c r="BA60" s="151">
        <f t="shared" si="73"/>
        <v>3745.5443116566425</v>
      </c>
      <c r="BB60" s="149">
        <f t="shared" si="74"/>
        <v>99.913607916598565</v>
      </c>
      <c r="BC60" s="149">
        <f t="shared" si="75"/>
        <v>92.701456329284397</v>
      </c>
      <c r="BD60" s="149">
        <f t="shared" si="76"/>
        <v>81.638861976072363</v>
      </c>
      <c r="BE60" s="149">
        <f t="shared" si="77"/>
        <v>72.029698301089283</v>
      </c>
      <c r="BF60" s="151">
        <f t="shared" si="26"/>
        <v>11.343903082233901</v>
      </c>
      <c r="BG60" s="151">
        <f t="shared" si="27"/>
        <v>10.85692731784412</v>
      </c>
      <c r="BH60" s="151">
        <f t="shared" si="28"/>
        <v>9.9653070956708056</v>
      </c>
      <c r="BI60" s="151">
        <f t="shared" si="29"/>
        <v>9.0911269700403938</v>
      </c>
      <c r="BK60" s="105">
        <f t="shared" si="43"/>
        <v>3.4815778237955044</v>
      </c>
      <c r="BL60" s="105">
        <f t="shared" si="44"/>
        <v>2.7975311245014325</v>
      </c>
      <c r="BM60" s="105">
        <f t="shared" si="45"/>
        <v>1.9840773528598561</v>
      </c>
      <c r="BN60" s="105">
        <f t="shared" si="46"/>
        <v>1.2937713396411823</v>
      </c>
    </row>
    <row r="61" spans="1:66" x14ac:dyDescent="0.25">
      <c r="A61" s="131"/>
      <c r="B61" s="307"/>
      <c r="C61" s="308"/>
      <c r="D61" s="308"/>
      <c r="E61" s="322"/>
      <c r="F61" s="322"/>
      <c r="G61" s="322"/>
      <c r="H61" s="322"/>
      <c r="I61" s="322"/>
      <c r="J61" s="309"/>
      <c r="K61" s="131"/>
      <c r="L61" s="396"/>
      <c r="M61" s="324"/>
      <c r="N61" s="324"/>
      <c r="O61" s="324"/>
      <c r="P61" s="324"/>
      <c r="Q61" s="106"/>
      <c r="R61" s="106">
        <v>53</v>
      </c>
      <c r="S61" s="109">
        <f t="shared" si="31"/>
        <v>413.5856</v>
      </c>
      <c r="T61" s="109">
        <f t="shared" si="32"/>
        <v>1347.3743999999999</v>
      </c>
      <c r="U61" s="110">
        <f t="shared" si="62"/>
        <v>455</v>
      </c>
      <c r="V61" s="218">
        <f t="shared" si="78"/>
        <v>4.3245338478523383</v>
      </c>
      <c r="W61" s="296">
        <f t="shared" si="18"/>
        <v>406.73558850000001</v>
      </c>
      <c r="X61" s="296">
        <f t="shared" si="33"/>
        <v>1360.7639331</v>
      </c>
      <c r="Y61" s="110">
        <f t="shared" si="63"/>
        <v>442</v>
      </c>
      <c r="Z61" s="218">
        <f t="shared" si="79"/>
        <v>4.0093556966923378</v>
      </c>
      <c r="AA61" s="296">
        <f t="shared" si="20"/>
        <v>393.03556550000002</v>
      </c>
      <c r="AB61" s="296">
        <f t="shared" si="34"/>
        <v>1374.1534661999999</v>
      </c>
      <c r="AC61" s="110">
        <f t="shared" si="64"/>
        <v>424</v>
      </c>
      <c r="AD61" s="218">
        <f t="shared" si="80"/>
        <v>3.5217808407782787</v>
      </c>
      <c r="AE61" s="109">
        <f t="shared" si="35"/>
        <v>379.33554249999997</v>
      </c>
      <c r="AF61" s="296">
        <f t="shared" si="36"/>
        <v>1383.0798215999998</v>
      </c>
      <c r="AG61" s="110">
        <f t="shared" si="65"/>
        <v>409</v>
      </c>
      <c r="AH61" s="218">
        <f t="shared" si="81"/>
        <v>3.0960356834060683</v>
      </c>
      <c r="AI61" s="110">
        <f t="shared" si="37"/>
        <v>229.20029393617392</v>
      </c>
      <c r="AJ61" s="110">
        <f t="shared" si="38"/>
        <v>212.49585192469391</v>
      </c>
      <c r="AK61" s="110">
        <f t="shared" si="39"/>
        <v>186.65438456124878</v>
      </c>
      <c r="AL61" s="110">
        <f t="shared" si="40"/>
        <v>164.08989122052162</v>
      </c>
      <c r="AM61" s="103">
        <v>1</v>
      </c>
      <c r="AN61" s="114">
        <f t="shared" si="41"/>
        <v>1</v>
      </c>
      <c r="AO61" s="262"/>
      <c r="AP61" s="114">
        <f t="shared" si="24"/>
        <v>1</v>
      </c>
      <c r="AQ61" s="150">
        <f t="shared" si="42"/>
        <v>23</v>
      </c>
      <c r="AR61" s="262"/>
      <c r="AS61" s="150">
        <f t="shared" si="25"/>
        <v>23</v>
      </c>
      <c r="AT61" s="114">
        <f t="shared" si="66"/>
        <v>455</v>
      </c>
      <c r="AU61" s="114">
        <f t="shared" si="67"/>
        <v>442</v>
      </c>
      <c r="AV61" s="114">
        <f t="shared" si="68"/>
        <v>424</v>
      </c>
      <c r="AW61" s="114">
        <f t="shared" si="69"/>
        <v>409</v>
      </c>
      <c r="AX61" s="151">
        <f t="shared" si="70"/>
        <v>5271.6067605320004</v>
      </c>
      <c r="AY61" s="151">
        <f t="shared" si="71"/>
        <v>4887.4045942679595</v>
      </c>
      <c r="AZ61" s="151">
        <f t="shared" si="72"/>
        <v>4293.050844908722</v>
      </c>
      <c r="BA61" s="151">
        <f t="shared" si="73"/>
        <v>3774.0674980719973</v>
      </c>
      <c r="BB61" s="149">
        <f t="shared" si="74"/>
        <v>99.464278500603783</v>
      </c>
      <c r="BC61" s="149">
        <f t="shared" si="75"/>
        <v>92.215181023923776</v>
      </c>
      <c r="BD61" s="149">
        <f t="shared" si="76"/>
        <v>81.000959337900412</v>
      </c>
      <c r="BE61" s="149">
        <f t="shared" si="77"/>
        <v>71.208820718339567</v>
      </c>
      <c r="BF61" s="151">
        <f t="shared" si="26"/>
        <v>11.585948924246155</v>
      </c>
      <c r="BG61" s="151">
        <f t="shared" si="27"/>
        <v>11.057476457619817</v>
      </c>
      <c r="BH61" s="151">
        <f t="shared" si="28"/>
        <v>10.125119917237551</v>
      </c>
      <c r="BI61" s="151">
        <f t="shared" si="29"/>
        <v>9.2275488950415578</v>
      </c>
      <c r="BK61" s="105">
        <f t="shared" si="43"/>
        <v>3.308658646472793</v>
      </c>
      <c r="BL61" s="105">
        <f t="shared" si="44"/>
        <v>2.909950658485684</v>
      </c>
      <c r="BM61" s="105">
        <f t="shared" si="45"/>
        <v>2.0795661805634325</v>
      </c>
      <c r="BN61" s="105">
        <f t="shared" si="46"/>
        <v>1.2401385397980391</v>
      </c>
    </row>
    <row r="62" spans="1:66" x14ac:dyDescent="0.25">
      <c r="A62" s="131"/>
      <c r="B62" s="307"/>
      <c r="C62" s="308"/>
      <c r="D62" s="308"/>
      <c r="E62" s="322"/>
      <c r="F62" s="322"/>
      <c r="G62" s="322"/>
      <c r="H62" s="322"/>
      <c r="I62" s="322"/>
      <c r="J62" s="309"/>
      <c r="K62" s="131"/>
      <c r="L62" s="396"/>
      <c r="M62" s="324"/>
      <c r="N62" s="324"/>
      <c r="O62" s="324"/>
      <c r="P62" s="324"/>
      <c r="Q62" s="106"/>
      <c r="R62" s="105">
        <v>54</v>
      </c>
      <c r="S62" s="109">
        <f t="shared" si="31"/>
        <v>413.5856</v>
      </c>
      <c r="T62" s="109">
        <f t="shared" si="32"/>
        <v>1347.3743999999999</v>
      </c>
      <c r="U62" s="110">
        <f t="shared" si="62"/>
        <v>453</v>
      </c>
      <c r="V62" s="218">
        <f t="shared" si="78"/>
        <v>4.3080684103268005</v>
      </c>
      <c r="W62" s="296">
        <f t="shared" si="18"/>
        <v>406.60634299999998</v>
      </c>
      <c r="X62" s="296">
        <f t="shared" si="33"/>
        <v>1361.0165657999999</v>
      </c>
      <c r="Y62" s="110">
        <f t="shared" si="63"/>
        <v>439</v>
      </c>
      <c r="Z62" s="218">
        <f t="shared" si="79"/>
        <v>3.9856580378917772</v>
      </c>
      <c r="AA62" s="296">
        <f t="shared" si="20"/>
        <v>392.647829</v>
      </c>
      <c r="AB62" s="296">
        <f t="shared" si="34"/>
        <v>1374.6587316</v>
      </c>
      <c r="AC62" s="110">
        <f t="shared" si="64"/>
        <v>421</v>
      </c>
      <c r="AD62" s="218">
        <f t="shared" si="80"/>
        <v>3.4916622587733963</v>
      </c>
      <c r="AE62" s="109">
        <f t="shared" si="35"/>
        <v>378.68931500000002</v>
      </c>
      <c r="AF62" s="296">
        <f t="shared" si="36"/>
        <v>1383.7535088</v>
      </c>
      <c r="AG62" s="110">
        <f t="shared" si="65"/>
        <v>406</v>
      </c>
      <c r="AH62" s="218">
        <f t="shared" si="81"/>
        <v>3.0606825875296471</v>
      </c>
      <c r="AI62" s="110">
        <f t="shared" si="37"/>
        <v>232.63569415764724</v>
      </c>
      <c r="AJ62" s="110">
        <f t="shared" si="38"/>
        <v>215.22553404615596</v>
      </c>
      <c r="AK62" s="110">
        <f t="shared" si="39"/>
        <v>188.5497619737634</v>
      </c>
      <c r="AL62" s="110">
        <f t="shared" si="40"/>
        <v>165.27685972660095</v>
      </c>
      <c r="AM62" s="103">
        <v>1</v>
      </c>
      <c r="AN62" s="114">
        <f t="shared" si="41"/>
        <v>1</v>
      </c>
      <c r="AO62" s="262"/>
      <c r="AP62" s="114">
        <f t="shared" si="24"/>
        <v>1</v>
      </c>
      <c r="AQ62" s="150">
        <f t="shared" si="42"/>
        <v>23</v>
      </c>
      <c r="AR62" s="262"/>
      <c r="AS62" s="150">
        <f t="shared" si="25"/>
        <v>23</v>
      </c>
      <c r="AT62" s="114">
        <f t="shared" si="66"/>
        <v>453</v>
      </c>
      <c r="AU62" s="114">
        <f t="shared" si="67"/>
        <v>439</v>
      </c>
      <c r="AV62" s="114">
        <f t="shared" si="68"/>
        <v>421</v>
      </c>
      <c r="AW62" s="114">
        <f t="shared" si="69"/>
        <v>406</v>
      </c>
      <c r="AX62" s="151">
        <f t="shared" si="70"/>
        <v>5350.6209656258861</v>
      </c>
      <c r="AY62" s="151">
        <f t="shared" si="71"/>
        <v>4950.1872830615866</v>
      </c>
      <c r="AZ62" s="151">
        <f t="shared" si="72"/>
        <v>4336.6445253965585</v>
      </c>
      <c r="BA62" s="151">
        <f t="shared" si="73"/>
        <v>3801.3677737118219</v>
      </c>
      <c r="BB62" s="149">
        <f t="shared" si="74"/>
        <v>99.085573437516416</v>
      </c>
      <c r="BC62" s="149">
        <f t="shared" si="75"/>
        <v>91.670134871510882</v>
      </c>
      <c r="BD62" s="149">
        <f t="shared" si="76"/>
        <v>80.308231951788116</v>
      </c>
      <c r="BE62" s="149">
        <f t="shared" si="77"/>
        <v>70.395699513181881</v>
      </c>
      <c r="BF62" s="151">
        <f t="shared" si="26"/>
        <v>11.811525310432419</v>
      </c>
      <c r="BG62" s="151">
        <f t="shared" si="27"/>
        <v>11.276053036586758</v>
      </c>
      <c r="BH62" s="151">
        <f t="shared" si="28"/>
        <v>10.300818350110591</v>
      </c>
      <c r="BI62" s="151">
        <f t="shared" si="29"/>
        <v>9.3629748120980842</v>
      </c>
      <c r="BK62" s="105">
        <f t="shared" si="43"/>
        <v>3.4354002214733157</v>
      </c>
      <c r="BL62" s="105">
        <f t="shared" si="44"/>
        <v>2.7296821214620479</v>
      </c>
      <c r="BM62" s="105">
        <f t="shared" si="45"/>
        <v>1.8953774125146197</v>
      </c>
      <c r="BN62" s="105">
        <f t="shared" si="46"/>
        <v>1.1869685060793245</v>
      </c>
    </row>
    <row r="63" spans="1:66" x14ac:dyDescent="0.25">
      <c r="A63" s="131"/>
      <c r="B63" s="307"/>
      <c r="C63" s="308"/>
      <c r="D63" s="308"/>
      <c r="E63" s="322"/>
      <c r="F63" s="322"/>
      <c r="G63" s="322"/>
      <c r="H63" s="322"/>
      <c r="I63" s="322"/>
      <c r="J63" s="309"/>
      <c r="K63" s="131"/>
      <c r="L63" s="396"/>
      <c r="M63" s="324"/>
      <c r="N63" s="324"/>
      <c r="O63" s="324"/>
      <c r="P63" s="324"/>
      <c r="Q63" s="106"/>
      <c r="R63" s="106">
        <v>55</v>
      </c>
      <c r="S63" s="109">
        <f t="shared" si="31"/>
        <v>413.5856</v>
      </c>
      <c r="T63" s="109">
        <f t="shared" si="32"/>
        <v>1347.3743999999999</v>
      </c>
      <c r="U63" s="110">
        <f t="shared" si="62"/>
        <v>451</v>
      </c>
      <c r="V63" s="218">
        <f t="shared" si="78"/>
        <v>4.291814676645024</v>
      </c>
      <c r="W63" s="296">
        <f t="shared" si="18"/>
        <v>406.47709750000001</v>
      </c>
      <c r="X63" s="296">
        <f t="shared" si="33"/>
        <v>1361.2691984999999</v>
      </c>
      <c r="Y63" s="110">
        <f t="shared" si="63"/>
        <v>437</v>
      </c>
      <c r="Z63" s="218">
        <f t="shared" si="79"/>
        <v>3.964984823364206</v>
      </c>
      <c r="AA63" s="296">
        <f t="shared" si="20"/>
        <v>392.26009249999998</v>
      </c>
      <c r="AB63" s="296">
        <f t="shared" si="34"/>
        <v>1375.1639969999999</v>
      </c>
      <c r="AC63" s="110">
        <f t="shared" si="64"/>
        <v>418</v>
      </c>
      <c r="AD63" s="218">
        <f t="shared" si="80"/>
        <v>3.4618149653554879</v>
      </c>
      <c r="AE63" s="109">
        <f t="shared" si="35"/>
        <v>378.04308750000001</v>
      </c>
      <c r="AF63" s="296">
        <f t="shared" si="36"/>
        <v>1384.4271959999999</v>
      </c>
      <c r="AG63" s="110">
        <f t="shared" si="65"/>
        <v>403</v>
      </c>
      <c r="AH63" s="218">
        <f t="shared" si="81"/>
        <v>3.0256565163574791</v>
      </c>
      <c r="AI63" s="110">
        <f t="shared" si="37"/>
        <v>236.04980721547633</v>
      </c>
      <c r="AJ63" s="110">
        <f t="shared" si="38"/>
        <v>218.07416528503134</v>
      </c>
      <c r="AK63" s="110">
        <f t="shared" si="39"/>
        <v>190.39982309455183</v>
      </c>
      <c r="AL63" s="110">
        <f t="shared" si="40"/>
        <v>166.41110839966134</v>
      </c>
      <c r="AM63" s="103">
        <v>1</v>
      </c>
      <c r="AN63" s="114">
        <f t="shared" si="41"/>
        <v>1</v>
      </c>
      <c r="AO63" s="262"/>
      <c r="AP63" s="114">
        <f t="shared" si="24"/>
        <v>1</v>
      </c>
      <c r="AQ63" s="150">
        <f t="shared" si="42"/>
        <v>23</v>
      </c>
      <c r="AR63" s="262"/>
      <c r="AS63" s="150">
        <f t="shared" si="25"/>
        <v>23</v>
      </c>
      <c r="AT63" s="114">
        <f t="shared" si="66"/>
        <v>451</v>
      </c>
      <c r="AU63" s="114">
        <f t="shared" si="67"/>
        <v>437</v>
      </c>
      <c r="AV63" s="114">
        <f t="shared" si="68"/>
        <v>418</v>
      </c>
      <c r="AW63" s="114">
        <f t="shared" si="69"/>
        <v>403</v>
      </c>
      <c r="AX63" s="151">
        <f t="shared" si="70"/>
        <v>5429.145565955956</v>
      </c>
      <c r="AY63" s="151">
        <f t="shared" si="71"/>
        <v>5015.7058015557204</v>
      </c>
      <c r="AZ63" s="151">
        <f t="shared" si="72"/>
        <v>4379.1959311746923</v>
      </c>
      <c r="BA63" s="151">
        <f t="shared" si="73"/>
        <v>3827.4554931922107</v>
      </c>
      <c r="BB63" s="149">
        <f t="shared" si="74"/>
        <v>98.711737562835552</v>
      </c>
      <c r="BC63" s="149">
        <f t="shared" si="75"/>
        <v>91.194650937376736</v>
      </c>
      <c r="BD63" s="149">
        <f t="shared" si="76"/>
        <v>79.62174420317622</v>
      </c>
      <c r="BE63" s="149">
        <f t="shared" si="77"/>
        <v>69.590099876222013</v>
      </c>
      <c r="BF63" s="151">
        <f t="shared" si="26"/>
        <v>12.038016775955557</v>
      </c>
      <c r="BG63" s="151">
        <f t="shared" si="27"/>
        <v>11.477587646580597</v>
      </c>
      <c r="BH63" s="151">
        <f t="shared" si="28"/>
        <v>10.476545289891609</v>
      </c>
      <c r="BI63" s="151">
        <f t="shared" si="29"/>
        <v>9.4974081716928307</v>
      </c>
      <c r="BK63" s="105">
        <f t="shared" si="43"/>
        <v>3.4141130578290984</v>
      </c>
      <c r="BL63" s="105">
        <f t="shared" si="44"/>
        <v>2.8486312388753845</v>
      </c>
      <c r="BM63" s="105">
        <f t="shared" si="45"/>
        <v>1.850061120788439</v>
      </c>
      <c r="BN63" s="105">
        <f t="shared" si="46"/>
        <v>1.134248673060398</v>
      </c>
    </row>
    <row r="64" spans="1:66" x14ac:dyDescent="0.25">
      <c r="A64" s="131"/>
      <c r="B64" s="314"/>
      <c r="C64" s="308"/>
      <c r="D64" s="308"/>
      <c r="E64" s="322"/>
      <c r="F64" s="322"/>
      <c r="G64" s="322"/>
      <c r="H64" s="322"/>
      <c r="I64" s="322"/>
      <c r="J64" s="309"/>
      <c r="K64" s="131"/>
      <c r="L64" s="396"/>
      <c r="M64" s="324"/>
      <c r="N64" s="324"/>
      <c r="O64" s="324"/>
      <c r="P64" s="324"/>
      <c r="Q64" s="106"/>
      <c r="R64" s="105">
        <v>56</v>
      </c>
      <c r="S64" s="109">
        <f t="shared" si="31"/>
        <v>413.5856</v>
      </c>
      <c r="T64" s="109">
        <f t="shared" si="32"/>
        <v>1347.3743999999999</v>
      </c>
      <c r="U64" s="110">
        <f t="shared" si="62"/>
        <v>449</v>
      </c>
      <c r="V64" s="218">
        <f t="shared" si="78"/>
        <v>4.2757641610160819</v>
      </c>
      <c r="W64" s="296">
        <f t="shared" si="18"/>
        <v>406.34785199999999</v>
      </c>
      <c r="X64" s="296">
        <f t="shared" si="33"/>
        <v>1361.5218312</v>
      </c>
      <c r="Y64" s="110">
        <f t="shared" si="63"/>
        <v>435</v>
      </c>
      <c r="Z64" s="218">
        <f t="shared" si="79"/>
        <v>3.9445343137828095</v>
      </c>
      <c r="AA64" s="296">
        <f t="shared" si="20"/>
        <v>391.87235600000002</v>
      </c>
      <c r="AB64" s="296">
        <f t="shared" si="34"/>
        <v>1375.6692624</v>
      </c>
      <c r="AC64" s="110">
        <f t="shared" si="64"/>
        <v>416</v>
      </c>
      <c r="AD64" s="218">
        <f t="shared" si="80"/>
        <v>3.4349054580368077</v>
      </c>
      <c r="AE64" s="109">
        <f t="shared" si="35"/>
        <v>377.39686</v>
      </c>
      <c r="AF64" s="296">
        <f t="shared" si="36"/>
        <v>1385.1008832</v>
      </c>
      <c r="AG64" s="110">
        <f t="shared" si="65"/>
        <v>400</v>
      </c>
      <c r="AH64" s="218">
        <f t="shared" si="81"/>
        <v>2.9909477753049973</v>
      </c>
      <c r="AI64" s="110">
        <f t="shared" si="37"/>
        <v>239.44279301690059</v>
      </c>
      <c r="AJ64" s="110">
        <f t="shared" si="38"/>
        <v>220.89392157183732</v>
      </c>
      <c r="AK64" s="110">
        <f t="shared" si="39"/>
        <v>192.35470565006122</v>
      </c>
      <c r="AL64" s="110">
        <f t="shared" si="40"/>
        <v>167.49307541707987</v>
      </c>
      <c r="AM64" s="103">
        <v>1</v>
      </c>
      <c r="AN64" s="114">
        <f t="shared" si="41"/>
        <v>1</v>
      </c>
      <c r="AO64" s="262"/>
      <c r="AP64" s="114">
        <f t="shared" si="24"/>
        <v>1</v>
      </c>
      <c r="AQ64" s="150">
        <f t="shared" si="42"/>
        <v>23</v>
      </c>
      <c r="AR64" s="262"/>
      <c r="AS64" s="150">
        <f t="shared" si="25"/>
        <v>23</v>
      </c>
      <c r="AT64" s="114">
        <f t="shared" si="66"/>
        <v>449</v>
      </c>
      <c r="AU64" s="114">
        <f t="shared" si="67"/>
        <v>435</v>
      </c>
      <c r="AV64" s="114">
        <f t="shared" si="68"/>
        <v>416</v>
      </c>
      <c r="AW64" s="114">
        <f t="shared" si="69"/>
        <v>400</v>
      </c>
      <c r="AX64" s="151">
        <f t="shared" si="70"/>
        <v>5507.1842393887136</v>
      </c>
      <c r="AY64" s="151">
        <f t="shared" si="71"/>
        <v>5080.5601961522589</v>
      </c>
      <c r="AZ64" s="151">
        <f t="shared" si="72"/>
        <v>4424.1582299514084</v>
      </c>
      <c r="BA64" s="151">
        <f t="shared" si="73"/>
        <v>3852.3407345928367</v>
      </c>
      <c r="BB64" s="149">
        <f t="shared" si="74"/>
        <v>98.342575703369889</v>
      </c>
      <c r="BC64" s="149">
        <f t="shared" si="75"/>
        <v>90.724289217004625</v>
      </c>
      <c r="BD64" s="149">
        <f t="shared" si="76"/>
        <v>79.002825534846579</v>
      </c>
      <c r="BE64" s="149">
        <f t="shared" si="77"/>
        <v>68.791798832014933</v>
      </c>
      <c r="BF64" s="151">
        <f t="shared" si="26"/>
        <v>12.265443740286667</v>
      </c>
      <c r="BG64" s="151">
        <f t="shared" si="27"/>
        <v>11.679448726786802</v>
      </c>
      <c r="BH64" s="151">
        <f t="shared" si="28"/>
        <v>10.634995745075502</v>
      </c>
      <c r="BI64" s="151">
        <f t="shared" si="29"/>
        <v>9.6308518364820923</v>
      </c>
      <c r="BK64" s="105">
        <f t="shared" si="43"/>
        <v>3.3929858014242598</v>
      </c>
      <c r="BL64" s="105">
        <f t="shared" si="44"/>
        <v>2.8197562868059833</v>
      </c>
      <c r="BM64" s="105">
        <f t="shared" si="45"/>
        <v>1.9548825555093856</v>
      </c>
      <c r="BN64" s="105">
        <f t="shared" si="46"/>
        <v>1.0819670174185205</v>
      </c>
    </row>
    <row r="65" spans="1:66" x14ac:dyDescent="0.25">
      <c r="A65" s="131"/>
      <c r="B65" s="315"/>
      <c r="C65" s="316"/>
      <c r="D65" s="308"/>
      <c r="E65" s="322"/>
      <c r="F65" s="322"/>
      <c r="G65" s="322"/>
      <c r="H65" s="322"/>
      <c r="I65" s="322"/>
      <c r="J65" s="309"/>
      <c r="K65" s="131"/>
      <c r="L65" s="396"/>
      <c r="M65" s="324"/>
      <c r="N65" s="324"/>
      <c r="O65" s="324"/>
      <c r="P65" s="324"/>
      <c r="Q65" s="106"/>
      <c r="R65" s="106">
        <v>57</v>
      </c>
      <c r="S65" s="109">
        <f t="shared" si="31"/>
        <v>413.5856</v>
      </c>
      <c r="T65" s="109">
        <f t="shared" si="32"/>
        <v>1347.3743999999999</v>
      </c>
      <c r="U65" s="110">
        <f t="shared" si="62"/>
        <v>447</v>
      </c>
      <c r="V65" s="218">
        <f t="shared" si="78"/>
        <v>4.2599088232685851</v>
      </c>
      <c r="W65" s="296">
        <f t="shared" si="18"/>
        <v>406.21860650000002</v>
      </c>
      <c r="X65" s="296">
        <f t="shared" si="33"/>
        <v>1361.7744639</v>
      </c>
      <c r="Y65" s="110">
        <f t="shared" si="63"/>
        <v>432</v>
      </c>
      <c r="Z65" s="218">
        <f t="shared" si="79"/>
        <v>3.9214885526201648</v>
      </c>
      <c r="AA65" s="296">
        <f t="shared" si="20"/>
        <v>391.48461950000001</v>
      </c>
      <c r="AB65" s="296">
        <f t="shared" si="34"/>
        <v>1376.1745277999999</v>
      </c>
      <c r="AC65" s="110">
        <f t="shared" si="64"/>
        <v>413</v>
      </c>
      <c r="AD65" s="218">
        <f t="shared" si="80"/>
        <v>3.405577562274487</v>
      </c>
      <c r="AE65" s="109">
        <f t="shared" si="35"/>
        <v>376.75063249999999</v>
      </c>
      <c r="AF65" s="296">
        <f t="shared" si="36"/>
        <v>1385.7745703999999</v>
      </c>
      <c r="AG65" s="110">
        <f t="shared" si="65"/>
        <v>398</v>
      </c>
      <c r="AH65" s="218">
        <f t="shared" si="81"/>
        <v>2.9590912454357641</v>
      </c>
      <c r="AI65" s="110">
        <f t="shared" si="37"/>
        <v>242.81480292630934</v>
      </c>
      <c r="AJ65" s="110">
        <f t="shared" si="38"/>
        <v>223.52484749934939</v>
      </c>
      <c r="AK65" s="110">
        <f t="shared" si="39"/>
        <v>194.11792104964576</v>
      </c>
      <c r="AL65" s="110">
        <f t="shared" si="40"/>
        <v>168.66820098983854</v>
      </c>
      <c r="AM65" s="103">
        <v>1</v>
      </c>
      <c r="AN65" s="114">
        <f t="shared" si="41"/>
        <v>1</v>
      </c>
      <c r="AO65" s="262"/>
      <c r="AP65" s="114">
        <f t="shared" si="24"/>
        <v>1</v>
      </c>
      <c r="AQ65" s="150">
        <f t="shared" si="42"/>
        <v>23</v>
      </c>
      <c r="AR65" s="262"/>
      <c r="AS65" s="150">
        <f t="shared" si="25"/>
        <v>23</v>
      </c>
      <c r="AT65" s="114">
        <f t="shared" si="66"/>
        <v>447</v>
      </c>
      <c r="AU65" s="114">
        <f t="shared" si="67"/>
        <v>432</v>
      </c>
      <c r="AV65" s="114">
        <f t="shared" si="68"/>
        <v>413</v>
      </c>
      <c r="AW65" s="114">
        <f t="shared" si="69"/>
        <v>398</v>
      </c>
      <c r="AX65" s="151">
        <f t="shared" si="70"/>
        <v>5584.7404673051151</v>
      </c>
      <c r="AY65" s="151">
        <f t="shared" si="71"/>
        <v>5141.0714924850363</v>
      </c>
      <c r="AZ65" s="151">
        <f t="shared" si="72"/>
        <v>4464.712184141852</v>
      </c>
      <c r="BA65" s="151">
        <f t="shared" si="73"/>
        <v>3879.3686227662865</v>
      </c>
      <c r="BB65" s="149">
        <f t="shared" si="74"/>
        <v>97.977902935177454</v>
      </c>
      <c r="BC65" s="149">
        <f t="shared" si="75"/>
        <v>90.194236710263795</v>
      </c>
      <c r="BD65" s="149">
        <f t="shared" si="76"/>
        <v>78.328283932313198</v>
      </c>
      <c r="BE65" s="149">
        <f t="shared" si="77"/>
        <v>68.059098645022573</v>
      </c>
      <c r="BF65" s="151">
        <f t="shared" si="26"/>
        <v>12.493826548781017</v>
      </c>
      <c r="BG65" s="151">
        <f t="shared" si="27"/>
        <v>11.900628454826473</v>
      </c>
      <c r="BH65" s="151">
        <f t="shared" si="28"/>
        <v>10.810441123830151</v>
      </c>
      <c r="BI65" s="151">
        <f t="shared" si="29"/>
        <v>9.7471573436338854</v>
      </c>
      <c r="BK65" s="105">
        <f t="shared" si="43"/>
        <v>3.3720099094087459</v>
      </c>
      <c r="BL65" s="105">
        <f t="shared" si="44"/>
        <v>2.6309259275120667</v>
      </c>
      <c r="BM65" s="105">
        <f t="shared" si="45"/>
        <v>1.7632153995845385</v>
      </c>
      <c r="BN65" s="105">
        <f t="shared" si="46"/>
        <v>1.1751255727586738</v>
      </c>
    </row>
    <row r="66" spans="1:66" x14ac:dyDescent="0.25">
      <c r="A66" s="131"/>
      <c r="B66" s="315"/>
      <c r="C66" s="316"/>
      <c r="D66" s="308"/>
      <c r="E66" s="322"/>
      <c r="F66" s="322"/>
      <c r="G66" s="322"/>
      <c r="H66" s="322"/>
      <c r="I66" s="322"/>
      <c r="J66" s="309"/>
      <c r="K66" s="131"/>
      <c r="L66" s="396"/>
      <c r="M66" s="324"/>
      <c r="N66" s="324"/>
      <c r="O66" s="324"/>
      <c r="P66" s="324"/>
      <c r="Q66" s="106"/>
      <c r="R66" s="105">
        <v>58</v>
      </c>
      <c r="S66" s="109">
        <f t="shared" si="31"/>
        <v>413.5856</v>
      </c>
      <c r="T66" s="109">
        <f t="shared" si="32"/>
        <v>1347.3743999999999</v>
      </c>
      <c r="U66" s="110">
        <f t="shared" si="62"/>
        <v>445</v>
      </c>
      <c r="V66" s="218">
        <f t="shared" si="78"/>
        <v>4.2442410376117374</v>
      </c>
      <c r="W66" s="296">
        <f t="shared" si="18"/>
        <v>406.089361</v>
      </c>
      <c r="X66" s="296">
        <f t="shared" si="33"/>
        <v>1362.0270965999998</v>
      </c>
      <c r="Y66" s="110">
        <f t="shared" si="63"/>
        <v>430</v>
      </c>
      <c r="Z66" s="218">
        <f t="shared" si="79"/>
        <v>3.9014561413524609</v>
      </c>
      <c r="AA66" s="296">
        <f t="shared" si="20"/>
        <v>391.09688299999999</v>
      </c>
      <c r="AB66" s="296">
        <f t="shared" si="34"/>
        <v>1376.6797931999999</v>
      </c>
      <c r="AC66" s="110">
        <f t="shared" si="64"/>
        <v>411</v>
      </c>
      <c r="AD66" s="218">
        <f t="shared" si="80"/>
        <v>3.3791742235913578</v>
      </c>
      <c r="AE66" s="109">
        <f t="shared" si="35"/>
        <v>376.10440499999999</v>
      </c>
      <c r="AF66" s="296">
        <f t="shared" si="36"/>
        <v>1386.4482576</v>
      </c>
      <c r="AG66" s="110">
        <f t="shared" si="65"/>
        <v>395</v>
      </c>
      <c r="AH66" s="218">
        <f t="shared" si="81"/>
        <v>2.924991070599678</v>
      </c>
      <c r="AI66" s="110">
        <f t="shared" si="37"/>
        <v>246.16598018148076</v>
      </c>
      <c r="AJ66" s="110">
        <f t="shared" si="38"/>
        <v>226.28445619844274</v>
      </c>
      <c r="AK66" s="110">
        <f t="shared" si="39"/>
        <v>195.99210496829875</v>
      </c>
      <c r="AL66" s="110">
        <f t="shared" si="40"/>
        <v>169.64948209478132</v>
      </c>
      <c r="AM66" s="103">
        <v>1</v>
      </c>
      <c r="AN66" s="114">
        <f t="shared" si="41"/>
        <v>1</v>
      </c>
      <c r="AO66" s="262"/>
      <c r="AP66" s="114">
        <f t="shared" si="24"/>
        <v>1</v>
      </c>
      <c r="AQ66" s="150">
        <f t="shared" si="42"/>
        <v>23</v>
      </c>
      <c r="AR66" s="262"/>
      <c r="AS66" s="150">
        <f t="shared" si="25"/>
        <v>23</v>
      </c>
      <c r="AT66" s="114">
        <f t="shared" si="66"/>
        <v>445</v>
      </c>
      <c r="AU66" s="114">
        <f t="shared" si="67"/>
        <v>430</v>
      </c>
      <c r="AV66" s="114">
        <f t="shared" si="68"/>
        <v>411</v>
      </c>
      <c r="AW66" s="114">
        <f t="shared" si="69"/>
        <v>395</v>
      </c>
      <c r="AX66" s="151">
        <f t="shared" si="70"/>
        <v>5661.8175441740577</v>
      </c>
      <c r="AY66" s="151">
        <f t="shared" si="71"/>
        <v>5204.5424925641828</v>
      </c>
      <c r="AZ66" s="151">
        <f t="shared" si="72"/>
        <v>4507.8184142708715</v>
      </c>
      <c r="BA66" s="151">
        <f t="shared" si="73"/>
        <v>3901.9380881799702</v>
      </c>
      <c r="BB66" s="149">
        <f t="shared" si="74"/>
        <v>97.617543865069962</v>
      </c>
      <c r="BC66" s="149">
        <f t="shared" si="75"/>
        <v>89.733491251106599</v>
      </c>
      <c r="BD66" s="149">
        <f t="shared" si="76"/>
        <v>77.721007142601223</v>
      </c>
      <c r="BE66" s="149">
        <f t="shared" si="77"/>
        <v>67.274794623792587</v>
      </c>
      <c r="BF66" s="151">
        <f t="shared" si="26"/>
        <v>12.723185492525973</v>
      </c>
      <c r="BG66" s="151">
        <f t="shared" si="27"/>
        <v>12.103587192009728</v>
      </c>
      <c r="BH66" s="151">
        <f t="shared" si="28"/>
        <v>10.967928015257595</v>
      </c>
      <c r="BI66" s="151">
        <f t="shared" si="29"/>
        <v>9.8783242738733428</v>
      </c>
      <c r="BK66" s="105">
        <f t="shared" si="43"/>
        <v>3.3511772551714216</v>
      </c>
      <c r="BL66" s="105">
        <f t="shared" si="44"/>
        <v>2.7596086990933486</v>
      </c>
      <c r="BM66" s="105">
        <f t="shared" si="45"/>
        <v>1.8741839186529887</v>
      </c>
      <c r="BN66" s="105">
        <f t="shared" si="46"/>
        <v>0.98128110494278076</v>
      </c>
    </row>
    <row r="67" spans="1:66" x14ac:dyDescent="0.25">
      <c r="A67" s="131"/>
      <c r="B67" s="307"/>
      <c r="C67" s="308"/>
      <c r="D67" s="308"/>
      <c r="E67" s="322"/>
      <c r="F67" s="322"/>
      <c r="G67" s="322"/>
      <c r="H67" s="322"/>
      <c r="I67" s="322"/>
      <c r="J67" s="309"/>
      <c r="K67" s="131"/>
      <c r="L67" s="396"/>
      <c r="Q67" s="105"/>
      <c r="R67" s="106">
        <v>59</v>
      </c>
      <c r="S67" s="109">
        <f t="shared" si="31"/>
        <v>413.5856</v>
      </c>
      <c r="T67" s="109">
        <f t="shared" si="32"/>
        <v>1347.3743999999999</v>
      </c>
      <c r="U67" s="110">
        <f t="shared" si="62"/>
        <v>443</v>
      </c>
      <c r="V67" s="218">
        <f t="shared" si="78"/>
        <v>4.2287535640625498</v>
      </c>
      <c r="W67" s="296">
        <f t="shared" si="18"/>
        <v>405.96011549999997</v>
      </c>
      <c r="X67" s="296">
        <f t="shared" si="33"/>
        <v>1362.2797292999999</v>
      </c>
      <c r="Y67" s="110">
        <f t="shared" si="63"/>
        <v>428</v>
      </c>
      <c r="Z67" s="218">
        <f t="shared" si="79"/>
        <v>3.8816230491302353</v>
      </c>
      <c r="AA67" s="296">
        <f t="shared" si="20"/>
        <v>390.70914649999997</v>
      </c>
      <c r="AB67" s="296">
        <f t="shared" si="34"/>
        <v>1377.1850585999998</v>
      </c>
      <c r="AC67" s="110">
        <f t="shared" si="64"/>
        <v>408</v>
      </c>
      <c r="AD67" s="218">
        <f t="shared" si="80"/>
        <v>3.3503325300529188</v>
      </c>
      <c r="AE67" s="109">
        <f t="shared" si="35"/>
        <v>375.45817749999998</v>
      </c>
      <c r="AF67" s="296">
        <f t="shared" si="36"/>
        <v>1387.1219447999999</v>
      </c>
      <c r="AG67" s="110">
        <f t="shared" si="65"/>
        <v>392</v>
      </c>
      <c r="AH67" s="218">
        <f t="shared" si="81"/>
        <v>2.8911820554202223</v>
      </c>
      <c r="AI67" s="110">
        <f t="shared" si="37"/>
        <v>249.49646027969044</v>
      </c>
      <c r="AJ67" s="110">
        <f t="shared" si="38"/>
        <v>229.01575989868388</v>
      </c>
      <c r="AK67" s="110">
        <f t="shared" si="39"/>
        <v>197.66961927312221</v>
      </c>
      <c r="AL67" s="110">
        <f t="shared" si="40"/>
        <v>170.57974126979312</v>
      </c>
      <c r="AM67" s="103">
        <v>1</v>
      </c>
      <c r="AN67" s="114">
        <f t="shared" si="41"/>
        <v>1</v>
      </c>
      <c r="AO67" s="262"/>
      <c r="AP67" s="114">
        <f t="shared" si="24"/>
        <v>1</v>
      </c>
      <c r="AQ67" s="150">
        <f t="shared" si="42"/>
        <v>23</v>
      </c>
      <c r="AR67" s="262"/>
      <c r="AS67" s="150">
        <f t="shared" si="25"/>
        <v>23</v>
      </c>
      <c r="AT67" s="114">
        <f t="shared" si="66"/>
        <v>443</v>
      </c>
      <c r="AU67" s="114">
        <f t="shared" si="67"/>
        <v>428</v>
      </c>
      <c r="AV67" s="114">
        <f t="shared" si="68"/>
        <v>408</v>
      </c>
      <c r="AW67" s="114">
        <f t="shared" si="69"/>
        <v>392</v>
      </c>
      <c r="AX67" s="151">
        <f t="shared" si="70"/>
        <v>5738.4185864328801</v>
      </c>
      <c r="AY67" s="151">
        <f t="shared" si="71"/>
        <v>5267.3624776697288</v>
      </c>
      <c r="AZ67" s="151">
        <f t="shared" si="72"/>
        <v>4546.4012432818108</v>
      </c>
      <c r="BA67" s="151">
        <f t="shared" si="73"/>
        <v>3923.3340492052416</v>
      </c>
      <c r="BB67" s="149">
        <f t="shared" si="74"/>
        <v>97.261331973438644</v>
      </c>
      <c r="BC67" s="149">
        <f t="shared" si="75"/>
        <v>89.277330129995406</v>
      </c>
      <c r="BD67" s="149">
        <f t="shared" si="76"/>
        <v>77.057648191217126</v>
      </c>
      <c r="BE67" s="149">
        <f t="shared" si="77"/>
        <v>66.497187274665109</v>
      </c>
      <c r="BF67" s="151">
        <f t="shared" si="26"/>
        <v>12.953540827162257</v>
      </c>
      <c r="BG67" s="151">
        <f t="shared" si="27"/>
        <v>12.306921676798432</v>
      </c>
      <c r="BH67" s="151">
        <f t="shared" si="28"/>
        <v>11.143140302161301</v>
      </c>
      <c r="BI67" s="151">
        <f t="shared" si="29"/>
        <v>10.008505227564392</v>
      </c>
      <c r="BK67" s="105">
        <f t="shared" si="43"/>
        <v>3.3304800982096765</v>
      </c>
      <c r="BL67" s="105">
        <f t="shared" si="44"/>
        <v>2.731303700241142</v>
      </c>
      <c r="BM67" s="105">
        <f t="shared" si="45"/>
        <v>1.6775143048234611</v>
      </c>
      <c r="BN67" s="105">
        <f t="shared" si="46"/>
        <v>0.93025917501179833</v>
      </c>
    </row>
    <row r="68" spans="1:66" x14ac:dyDescent="0.25">
      <c r="A68" s="131"/>
      <c r="B68" s="314"/>
      <c r="C68" s="308"/>
      <c r="D68" s="308"/>
      <c r="E68" s="322"/>
      <c r="F68" s="322"/>
      <c r="G68" s="322"/>
      <c r="H68" s="322"/>
      <c r="I68" s="322"/>
      <c r="J68" s="309"/>
      <c r="K68" s="131"/>
      <c r="L68" s="396"/>
      <c r="Q68" s="105"/>
      <c r="R68" s="105">
        <v>60</v>
      </c>
      <c r="S68" s="109">
        <f t="shared" si="31"/>
        <v>413.5856</v>
      </c>
      <c r="T68" s="109">
        <f t="shared" si="32"/>
        <v>1347.3743999999999</v>
      </c>
      <c r="U68" s="110">
        <f t="shared" si="62"/>
        <v>441</v>
      </c>
      <c r="V68" s="218">
        <f t="shared" si="78"/>
        <v>4.213439522270999</v>
      </c>
      <c r="W68" s="296">
        <f t="shared" si="18"/>
        <v>405.83087</v>
      </c>
      <c r="X68" s="296">
        <f t="shared" si="33"/>
        <v>1362.5323619999999</v>
      </c>
      <c r="Y68" s="110">
        <f t="shared" si="63"/>
        <v>426</v>
      </c>
      <c r="Z68" s="218">
        <f t="shared" si="79"/>
        <v>3.8619822894327367</v>
      </c>
      <c r="AA68" s="296">
        <f t="shared" si="20"/>
        <v>390.32141000000001</v>
      </c>
      <c r="AB68" s="296">
        <f t="shared" si="34"/>
        <v>1377.6903239999999</v>
      </c>
      <c r="AC68" s="110">
        <f t="shared" si="64"/>
        <v>406</v>
      </c>
      <c r="AD68" s="218">
        <f t="shared" si="80"/>
        <v>3.3244043815639777</v>
      </c>
      <c r="AE68" s="109">
        <f t="shared" si="35"/>
        <v>374.81195000000002</v>
      </c>
      <c r="AF68" s="296">
        <f t="shared" si="36"/>
        <v>1387.7956319999998</v>
      </c>
      <c r="AG68" s="110">
        <f t="shared" si="65"/>
        <v>390</v>
      </c>
      <c r="AH68" s="218">
        <f t="shared" si="81"/>
        <v>2.8601990018503907</v>
      </c>
      <c r="AI68" s="110">
        <f t="shared" si="37"/>
        <v>252.80637133625993</v>
      </c>
      <c r="AJ68" s="110">
        <f t="shared" si="38"/>
        <v>231.71893736596419</v>
      </c>
      <c r="AK68" s="110">
        <f t="shared" si="39"/>
        <v>199.46426289383865</v>
      </c>
      <c r="AL68" s="110">
        <f t="shared" si="40"/>
        <v>171.61194011102344</v>
      </c>
      <c r="AM68" s="103">
        <v>1</v>
      </c>
      <c r="AN68" s="114">
        <f t="shared" si="41"/>
        <v>1</v>
      </c>
      <c r="AO68" s="262"/>
      <c r="AP68" s="114">
        <f t="shared" si="24"/>
        <v>1</v>
      </c>
      <c r="AQ68" s="150">
        <f t="shared" si="42"/>
        <v>23</v>
      </c>
      <c r="AR68" s="262"/>
      <c r="AS68" s="150">
        <f t="shared" si="25"/>
        <v>23</v>
      </c>
      <c r="AT68" s="114">
        <f t="shared" si="66"/>
        <v>441</v>
      </c>
      <c r="AU68" s="114">
        <f t="shared" si="67"/>
        <v>426</v>
      </c>
      <c r="AV68" s="114">
        <f t="shared" si="68"/>
        <v>406</v>
      </c>
      <c r="AW68" s="114">
        <f t="shared" si="69"/>
        <v>390</v>
      </c>
      <c r="AX68" s="151">
        <f t="shared" si="70"/>
        <v>5814.546540733978</v>
      </c>
      <c r="AY68" s="151">
        <f t="shared" si="71"/>
        <v>5329.535559417176</v>
      </c>
      <c r="AZ68" s="151">
        <f t="shared" si="72"/>
        <v>4587.6780465582888</v>
      </c>
      <c r="BA68" s="151">
        <f t="shared" si="73"/>
        <v>3947.074622553539</v>
      </c>
      <c r="BB68" s="149">
        <f t="shared" si="74"/>
        <v>96.909109012232975</v>
      </c>
      <c r="BC68" s="149">
        <f t="shared" si="75"/>
        <v>88.825592656952949</v>
      </c>
      <c r="BD68" s="149">
        <f t="shared" si="76"/>
        <v>76.46130077597148</v>
      </c>
      <c r="BE68" s="149">
        <f t="shared" si="77"/>
        <v>65.784577042558979</v>
      </c>
      <c r="BF68" s="151">
        <f t="shared" si="26"/>
        <v>13.184912790779995</v>
      </c>
      <c r="BG68" s="151">
        <f t="shared" si="27"/>
        <v>12.510646853091963</v>
      </c>
      <c r="BH68" s="151">
        <f t="shared" si="28"/>
        <v>11.29969962206475</v>
      </c>
      <c r="BI68" s="151">
        <f t="shared" si="29"/>
        <v>10.120704160393689</v>
      </c>
      <c r="BK68" s="105">
        <f t="shared" si="43"/>
        <v>3.30991105656949</v>
      </c>
      <c r="BL68" s="105">
        <f t="shared" si="44"/>
        <v>2.7031774672803124</v>
      </c>
      <c r="BM68" s="105">
        <f t="shared" si="45"/>
        <v>1.7946436207164425</v>
      </c>
      <c r="BN68" s="105">
        <f t="shared" si="46"/>
        <v>1.0321988412303256</v>
      </c>
    </row>
    <row r="69" spans="1:66" x14ac:dyDescent="0.25">
      <c r="A69" s="131"/>
      <c r="B69" s="315"/>
      <c r="C69" s="316"/>
      <c r="D69" s="308"/>
      <c r="E69" s="322"/>
      <c r="F69" s="322"/>
      <c r="G69" s="322"/>
      <c r="H69" s="322"/>
      <c r="I69" s="322"/>
      <c r="J69" s="309"/>
      <c r="K69" s="131"/>
      <c r="L69" s="396"/>
      <c r="Q69" s="105"/>
      <c r="R69" s="106">
        <v>61</v>
      </c>
      <c r="S69" s="109">
        <f t="shared" si="31"/>
        <v>413.5856</v>
      </c>
      <c r="T69" s="109">
        <f t="shared" si="32"/>
        <v>1347.3743999999999</v>
      </c>
      <c r="U69" s="110">
        <f t="shared" si="62"/>
        <v>439</v>
      </c>
      <c r="V69" s="218">
        <f t="shared" si="78"/>
        <v>4.1982923675055934</v>
      </c>
      <c r="W69" s="296">
        <f t="shared" si="18"/>
        <v>405.70162449999998</v>
      </c>
      <c r="X69" s="296">
        <f t="shared" si="33"/>
        <v>1362.7849947</v>
      </c>
      <c r="Y69" s="110">
        <f t="shared" si="63"/>
        <v>423</v>
      </c>
      <c r="Z69" s="218">
        <f t="shared" si="79"/>
        <v>3.8396984015187292</v>
      </c>
      <c r="AA69" s="296">
        <f t="shared" si="20"/>
        <v>389.9336735</v>
      </c>
      <c r="AB69" s="296">
        <f t="shared" si="34"/>
        <v>1378.1955894</v>
      </c>
      <c r="AC69" s="110">
        <f t="shared" si="64"/>
        <v>404</v>
      </c>
      <c r="AD69" s="218">
        <f t="shared" si="80"/>
        <v>3.2987030630653567</v>
      </c>
      <c r="AE69" s="109">
        <f t="shared" si="35"/>
        <v>374.16572250000002</v>
      </c>
      <c r="AF69" s="296">
        <f t="shared" si="36"/>
        <v>1388.4693192</v>
      </c>
      <c r="AG69" s="110">
        <f t="shared" si="65"/>
        <v>387</v>
      </c>
      <c r="AH69" s="218">
        <f t="shared" si="81"/>
        <v>2.8269503440803816</v>
      </c>
      <c r="AI69" s="110">
        <f t="shared" si="37"/>
        <v>256.09583441784122</v>
      </c>
      <c r="AJ69" s="110">
        <f t="shared" si="38"/>
        <v>234.22160249264249</v>
      </c>
      <c r="AK69" s="110">
        <f t="shared" si="39"/>
        <v>201.22088684698676</v>
      </c>
      <c r="AL69" s="110">
        <f t="shared" si="40"/>
        <v>172.44397098890329</v>
      </c>
      <c r="AM69" s="103">
        <v>1</v>
      </c>
      <c r="AN69" s="114">
        <f t="shared" si="41"/>
        <v>1</v>
      </c>
      <c r="AO69" s="262"/>
      <c r="AP69" s="114">
        <f t="shared" si="24"/>
        <v>1</v>
      </c>
      <c r="AQ69" s="150">
        <f t="shared" si="42"/>
        <v>23</v>
      </c>
      <c r="AR69" s="262"/>
      <c r="AS69" s="150">
        <f t="shared" si="25"/>
        <v>23</v>
      </c>
      <c r="AT69" s="114">
        <f t="shared" si="66"/>
        <v>439</v>
      </c>
      <c r="AU69" s="114">
        <f t="shared" si="67"/>
        <v>423</v>
      </c>
      <c r="AV69" s="114">
        <f t="shared" si="68"/>
        <v>404</v>
      </c>
      <c r="AW69" s="114">
        <f t="shared" si="69"/>
        <v>387</v>
      </c>
      <c r="AX69" s="151">
        <f t="shared" si="70"/>
        <v>5890.2041916103481</v>
      </c>
      <c r="AY69" s="151">
        <f t="shared" si="71"/>
        <v>5387.0968573307773</v>
      </c>
      <c r="AZ69" s="151">
        <f t="shared" si="72"/>
        <v>4628.0803974806959</v>
      </c>
      <c r="BA69" s="151">
        <f t="shared" si="73"/>
        <v>3966.2113327447755</v>
      </c>
      <c r="BB69" s="149">
        <f t="shared" si="74"/>
        <v>96.560724452628648</v>
      </c>
      <c r="BC69" s="149">
        <f t="shared" si="75"/>
        <v>88.313063234930766</v>
      </c>
      <c r="BD69" s="149">
        <f t="shared" si="76"/>
        <v>75.87017045050321</v>
      </c>
      <c r="BE69" s="149">
        <f t="shared" si="77"/>
        <v>65.019857913848782</v>
      </c>
      <c r="BF69" s="151">
        <f t="shared" si="26"/>
        <v>13.417321620980292</v>
      </c>
      <c r="BG69" s="151">
        <f t="shared" si="27"/>
        <v>12.735453563429733</v>
      </c>
      <c r="BH69" s="151">
        <f t="shared" si="28"/>
        <v>11.455644548219544</v>
      </c>
      <c r="BI69" s="151">
        <f t="shared" si="29"/>
        <v>10.248608094947741</v>
      </c>
      <c r="BK69" s="105">
        <f t="shared" si="43"/>
        <v>3.2894630815812889</v>
      </c>
      <c r="BL69" s="105">
        <f t="shared" si="44"/>
        <v>2.5026651266782949</v>
      </c>
      <c r="BM69" s="105">
        <f t="shared" si="45"/>
        <v>1.7566239531481074</v>
      </c>
      <c r="BN69" s="105">
        <f t="shared" si="46"/>
        <v>0.83203087787984487</v>
      </c>
    </row>
    <row r="70" spans="1:66" x14ac:dyDescent="0.25">
      <c r="A70" s="131"/>
      <c r="B70" s="315"/>
      <c r="C70" s="316"/>
      <c r="D70" s="308"/>
      <c r="E70" s="322"/>
      <c r="F70" s="322"/>
      <c r="G70" s="322"/>
      <c r="H70" s="322"/>
      <c r="I70" s="322"/>
      <c r="J70" s="309"/>
      <c r="K70" s="131"/>
      <c r="Q70" s="105"/>
      <c r="R70" s="105">
        <v>62</v>
      </c>
      <c r="S70" s="109">
        <f t="shared" si="31"/>
        <v>413.5856</v>
      </c>
      <c r="T70" s="109">
        <f t="shared" si="32"/>
        <v>1347.3743999999999</v>
      </c>
      <c r="U70" s="110">
        <f t="shared" si="62"/>
        <v>437</v>
      </c>
      <c r="V70" s="218">
        <f t="shared" si="78"/>
        <v>4.1833058685891249</v>
      </c>
      <c r="W70" s="296">
        <f t="shared" si="18"/>
        <v>405.57237900000001</v>
      </c>
      <c r="X70" s="296">
        <f t="shared" si="33"/>
        <v>1363.0376274</v>
      </c>
      <c r="Y70" s="110">
        <f t="shared" si="63"/>
        <v>421</v>
      </c>
      <c r="Z70" s="218">
        <f t="shared" si="79"/>
        <v>3.820418901422733</v>
      </c>
      <c r="AA70" s="296">
        <f t="shared" si="20"/>
        <v>389.54593699999998</v>
      </c>
      <c r="AB70" s="296">
        <f t="shared" si="34"/>
        <v>1378.7008547999999</v>
      </c>
      <c r="AC70" s="110">
        <f t="shared" si="64"/>
        <v>401</v>
      </c>
      <c r="AD70" s="218">
        <f t="shared" si="80"/>
        <v>3.2705377852464319</v>
      </c>
      <c r="AE70" s="109">
        <f t="shared" si="35"/>
        <v>373.51949500000001</v>
      </c>
      <c r="AF70" s="296">
        <f t="shared" si="36"/>
        <v>1389.1430063999999</v>
      </c>
      <c r="AG70" s="110">
        <f t="shared" si="65"/>
        <v>385</v>
      </c>
      <c r="AH70" s="218">
        <f t="shared" si="81"/>
        <v>2.7965110481493016</v>
      </c>
      <c r="AI70" s="110">
        <f t="shared" si="37"/>
        <v>259.36496385252576</v>
      </c>
      <c r="AJ70" s="110">
        <f t="shared" si="38"/>
        <v>236.86597188820946</v>
      </c>
      <c r="AK70" s="110">
        <f t="shared" si="39"/>
        <v>202.77334268527878</v>
      </c>
      <c r="AL70" s="110">
        <f t="shared" si="40"/>
        <v>173.38368498525671</v>
      </c>
      <c r="AM70" s="103">
        <v>1</v>
      </c>
      <c r="AN70" s="114">
        <f t="shared" si="41"/>
        <v>1</v>
      </c>
      <c r="AO70" s="262"/>
      <c r="AP70" s="114">
        <f t="shared" si="24"/>
        <v>1</v>
      </c>
      <c r="AQ70" s="150">
        <f t="shared" si="42"/>
        <v>23</v>
      </c>
      <c r="AR70" s="262"/>
      <c r="AS70" s="150">
        <f t="shared" si="25"/>
        <v>23</v>
      </c>
      <c r="AT70" s="114">
        <f t="shared" si="66"/>
        <v>437</v>
      </c>
      <c r="AU70" s="114">
        <f t="shared" si="67"/>
        <v>421</v>
      </c>
      <c r="AV70" s="114">
        <f t="shared" si="68"/>
        <v>401</v>
      </c>
      <c r="AW70" s="114">
        <f t="shared" si="69"/>
        <v>385</v>
      </c>
      <c r="AX70" s="151">
        <f t="shared" si="70"/>
        <v>5965.3941686080925</v>
      </c>
      <c r="AY70" s="151">
        <f t="shared" si="71"/>
        <v>5447.9173534288175</v>
      </c>
      <c r="AZ70" s="151">
        <f t="shared" si="72"/>
        <v>4663.7868817614117</v>
      </c>
      <c r="BA70" s="151">
        <f t="shared" si="73"/>
        <v>3987.8247546609041</v>
      </c>
      <c r="BB70" s="149">
        <f t="shared" si="74"/>
        <v>96.216034977549867</v>
      </c>
      <c r="BC70" s="149">
        <f t="shared" si="75"/>
        <v>87.869634732722858</v>
      </c>
      <c r="BD70" s="149">
        <f t="shared" si="76"/>
        <v>75.22236906066793</v>
      </c>
      <c r="BE70" s="149">
        <f t="shared" si="77"/>
        <v>64.319754107433937</v>
      </c>
      <c r="BF70" s="151">
        <f t="shared" si="26"/>
        <v>13.650787571185566</v>
      </c>
      <c r="BG70" s="151">
        <f t="shared" si="27"/>
        <v>12.940421267051823</v>
      </c>
      <c r="BH70" s="151">
        <f t="shared" si="28"/>
        <v>11.630391226337686</v>
      </c>
      <c r="BI70" s="151">
        <f t="shared" si="29"/>
        <v>10.357986375742607</v>
      </c>
      <c r="BK70" s="105">
        <f t="shared" si="43"/>
        <v>3.2691294346845439</v>
      </c>
      <c r="BL70" s="105">
        <f t="shared" si="44"/>
        <v>2.6443693955669687</v>
      </c>
      <c r="BM70" s="105">
        <f t="shared" si="45"/>
        <v>1.5524558382920191</v>
      </c>
      <c r="BN70" s="105">
        <f t="shared" si="46"/>
        <v>0.93971399635341868</v>
      </c>
    </row>
    <row r="71" spans="1:66" x14ac:dyDescent="0.25">
      <c r="A71" s="131"/>
      <c r="B71" s="307"/>
      <c r="C71" s="308"/>
      <c r="D71" s="308"/>
      <c r="E71" s="322"/>
      <c r="F71" s="322"/>
      <c r="G71" s="322"/>
      <c r="H71" s="322"/>
      <c r="I71" s="322"/>
      <c r="J71" s="309"/>
      <c r="K71" s="131"/>
      <c r="Q71" s="105"/>
      <c r="R71" s="106">
        <v>63</v>
      </c>
      <c r="S71" s="109">
        <f t="shared" si="31"/>
        <v>413.5856</v>
      </c>
      <c r="T71" s="109">
        <f t="shared" si="32"/>
        <v>1347.3743999999999</v>
      </c>
      <c r="U71" s="110">
        <f t="shared" si="62"/>
        <v>435</v>
      </c>
      <c r="V71" s="218">
        <f t="shared" si="78"/>
        <v>4.1684740875976205</v>
      </c>
      <c r="W71" s="296">
        <f t="shared" si="18"/>
        <v>405.44313349999999</v>
      </c>
      <c r="X71" s="296">
        <f t="shared" si="33"/>
        <v>1363.2902600999998</v>
      </c>
      <c r="Y71" s="110">
        <f t="shared" si="63"/>
        <v>419</v>
      </c>
      <c r="Z71" s="218">
        <f t="shared" si="79"/>
        <v>3.8013126023347845</v>
      </c>
      <c r="AA71" s="296">
        <f t="shared" si="20"/>
        <v>389.15820050000002</v>
      </c>
      <c r="AB71" s="296">
        <f t="shared" si="34"/>
        <v>1379.2061202</v>
      </c>
      <c r="AC71" s="110">
        <f t="shared" si="64"/>
        <v>399</v>
      </c>
      <c r="AD71" s="218">
        <f t="shared" si="80"/>
        <v>3.2452706456893665</v>
      </c>
      <c r="AE71" s="109">
        <f t="shared" si="35"/>
        <v>372.8732675</v>
      </c>
      <c r="AF71" s="296">
        <f t="shared" si="36"/>
        <v>1389.8166936</v>
      </c>
      <c r="AG71" s="110">
        <f t="shared" si="65"/>
        <v>382</v>
      </c>
      <c r="AH71" s="218">
        <f t="shared" si="81"/>
        <v>2.7637942847122376</v>
      </c>
      <c r="AI71" s="110">
        <f t="shared" si="37"/>
        <v>262.61386751865007</v>
      </c>
      <c r="AJ71" s="110">
        <f t="shared" si="38"/>
        <v>239.48269394709143</v>
      </c>
      <c r="AK71" s="110">
        <f t="shared" si="39"/>
        <v>204.45205067843008</v>
      </c>
      <c r="AL71" s="110">
        <f t="shared" si="40"/>
        <v>174.11903993687096</v>
      </c>
      <c r="AM71" s="103">
        <v>1</v>
      </c>
      <c r="AN71" s="114">
        <f t="shared" si="41"/>
        <v>1</v>
      </c>
      <c r="AO71" s="262"/>
      <c r="AP71" s="114">
        <f t="shared" si="24"/>
        <v>1</v>
      </c>
      <c r="AQ71" s="150">
        <f t="shared" si="42"/>
        <v>23</v>
      </c>
      <c r="AR71" s="262"/>
      <c r="AS71" s="150">
        <f t="shared" si="25"/>
        <v>23</v>
      </c>
      <c r="AT71" s="114">
        <f t="shared" si="66"/>
        <v>435</v>
      </c>
      <c r="AU71" s="114">
        <f t="shared" si="67"/>
        <v>419</v>
      </c>
      <c r="AV71" s="114">
        <f t="shared" si="68"/>
        <v>399</v>
      </c>
      <c r="AW71" s="114">
        <f t="shared" si="69"/>
        <v>382</v>
      </c>
      <c r="AX71" s="151">
        <f t="shared" si="70"/>
        <v>6040.1189529289513</v>
      </c>
      <c r="AY71" s="151">
        <f t="shared" si="71"/>
        <v>5508.1019607831031</v>
      </c>
      <c r="AZ71" s="151">
        <f t="shared" si="72"/>
        <v>4702.3971656038921</v>
      </c>
      <c r="BA71" s="151">
        <f t="shared" si="73"/>
        <v>4004.7379185480322</v>
      </c>
      <c r="BB71" s="149">
        <f t="shared" si="74"/>
        <v>95.874904014745269</v>
      </c>
      <c r="BC71" s="149">
        <f t="shared" si="75"/>
        <v>87.430189853700043</v>
      </c>
      <c r="BD71" s="149">
        <f t="shared" si="76"/>
        <v>74.641224850855423</v>
      </c>
      <c r="BE71" s="149">
        <f t="shared" si="77"/>
        <v>63.567268548381463</v>
      </c>
      <c r="BF71" s="151">
        <f t="shared" si="26"/>
        <v>13.885330926273451</v>
      </c>
      <c r="BG71" s="151">
        <f t="shared" si="27"/>
        <v>13.145828068694756</v>
      </c>
      <c r="BH71" s="151">
        <f t="shared" si="28"/>
        <v>11.785456555398225</v>
      </c>
      <c r="BI71" s="151">
        <f t="shared" si="29"/>
        <v>10.483607116617886</v>
      </c>
      <c r="BK71" s="105">
        <f t="shared" si="43"/>
        <v>3.2489036661243063</v>
      </c>
      <c r="BL71" s="105">
        <f t="shared" si="44"/>
        <v>2.616722058881976</v>
      </c>
      <c r="BM71" s="105">
        <f t="shared" si="45"/>
        <v>1.6787079931513063</v>
      </c>
      <c r="BN71" s="105">
        <f t="shared" si="46"/>
        <v>0.73535495161425501</v>
      </c>
    </row>
    <row r="72" spans="1:66" x14ac:dyDescent="0.25">
      <c r="A72" s="131"/>
      <c r="B72" s="307"/>
      <c r="C72" s="308"/>
      <c r="D72" s="308"/>
      <c r="E72" s="322"/>
      <c r="F72" s="322"/>
      <c r="G72" s="322"/>
      <c r="H72" s="322"/>
      <c r="I72" s="322"/>
      <c r="J72" s="309"/>
      <c r="K72" s="131"/>
      <c r="Q72" s="105"/>
      <c r="R72" s="105">
        <v>64</v>
      </c>
      <c r="S72" s="109">
        <f t="shared" si="31"/>
        <v>413.5856</v>
      </c>
      <c r="T72" s="109">
        <f t="shared" si="32"/>
        <v>1347.3743999999999</v>
      </c>
      <c r="U72" s="110">
        <f t="shared" ref="U72:U103" si="82">INT((EXP(((-1.99144222192001 * LN(T72+ 1)) + (-0.72353136731727 * ($F$21/100)) + (-0.27012583289159 * LN($R72 + 1)) + (0.64482702835422 * LN(S72 + 1)) + 18.2928373835317) * ((0.000745715092  *$F$20) + 0.953499460025)))*U$6) - 1</f>
        <v>433</v>
      </c>
      <c r="V72" s="218">
        <f t="shared" si="78"/>
        <v>4.1537913611558661</v>
      </c>
      <c r="W72" s="296">
        <f t="shared" si="18"/>
        <v>405.31388800000002</v>
      </c>
      <c r="X72" s="296">
        <f t="shared" si="33"/>
        <v>1363.5428927999999</v>
      </c>
      <c r="Y72" s="110">
        <f t="shared" ref="Y72:Y103" si="83">INT((EXP(((-1.99144222192001 * LN(X72+ 1)) + (-0.72353136731727 * ($F$21/100)) + (-0.27012583289159 * LN($R72 + 1)) + (0.64482702835422 * LN(W72 + 1)) + 18.2928373835317) * ((0.000745715092  *$F$20) + 0.953499460025)))*Y$6) - 1</f>
        <v>417</v>
      </c>
      <c r="Z72" s="218">
        <f t="shared" si="79"/>
        <v>3.7823737516013756</v>
      </c>
      <c r="AA72" s="296">
        <f t="shared" si="20"/>
        <v>388.770464</v>
      </c>
      <c r="AB72" s="296">
        <f t="shared" si="34"/>
        <v>1379.7113855999999</v>
      </c>
      <c r="AC72" s="110">
        <f t="shared" ref="AC72:AC103" si="84">INT((EXP(((-1.99144222192001 * LN(AB72+ 1)) + (-0.72353136731727 * ($F$21/100)) + (-0.27012583289159 * LN($R72 + 1)) + (0.64482702835422 * LN(AA72 + 1)) + 18.2928373835317) * ((0.000745715092  *$F$20) + 0.953499460025)))*AC$6) - 1</f>
        <v>397</v>
      </c>
      <c r="AD72" s="218">
        <f t="shared" si="80"/>
        <v>3.220211425457506</v>
      </c>
      <c r="AE72" s="109">
        <f t="shared" si="35"/>
        <v>372.22703999999999</v>
      </c>
      <c r="AF72" s="296">
        <f t="shared" si="36"/>
        <v>1390.4903807999999</v>
      </c>
      <c r="AG72" s="110">
        <f t="shared" ref="AG72:AG103" si="85">INT((EXP(((-1.99144222192001 * LN(AF72+ 1)) + (-0.72353136731727 * ($F$21/100)) + (-0.27012583289159 * LN($R72 + 1)) + (0.64482702835422 * LN(AE72 + 1)) + 18.2928373835317) * ((0.000745715092  *$F$20) + 0.953499460025)))*AG$6) - 1</f>
        <v>380</v>
      </c>
      <c r="AH72" s="218">
        <f t="shared" si="81"/>
        <v>2.7338720828449858</v>
      </c>
      <c r="AI72" s="110">
        <f t="shared" si="37"/>
        <v>265.84264711397543</v>
      </c>
      <c r="AJ72" s="110">
        <f t="shared" si="38"/>
        <v>242.07192010248804</v>
      </c>
      <c r="AK72" s="110">
        <f t="shared" si="39"/>
        <v>206.09353122928039</v>
      </c>
      <c r="AL72" s="110">
        <f t="shared" si="40"/>
        <v>174.96781330207909</v>
      </c>
      <c r="AM72" s="103">
        <v>1</v>
      </c>
      <c r="AN72" s="114">
        <f t="shared" si="41"/>
        <v>1</v>
      </c>
      <c r="AO72" s="262"/>
      <c r="AP72" s="114">
        <f t="shared" si="24"/>
        <v>1</v>
      </c>
      <c r="AQ72" s="150">
        <f t="shared" si="42"/>
        <v>23</v>
      </c>
      <c r="AR72" s="262"/>
      <c r="AS72" s="150">
        <f t="shared" si="25"/>
        <v>23</v>
      </c>
      <c r="AT72" s="114">
        <f t="shared" ref="AT72:AT108" si="86">$AP72*U72</f>
        <v>433</v>
      </c>
      <c r="AU72" s="114">
        <f t="shared" ref="AU72:AU108" si="87">$AP72*Y72</f>
        <v>417</v>
      </c>
      <c r="AV72" s="114">
        <f t="shared" ref="AV72:AV108" si="88">$AP72*AC72</f>
        <v>397</v>
      </c>
      <c r="AW72" s="114">
        <f t="shared" ref="AW72:AW108" si="89">$AP72*AG72</f>
        <v>380</v>
      </c>
      <c r="AX72" s="151">
        <f t="shared" ref="AX72:AX108" si="90">$AP72*$AS72*AI72</f>
        <v>6114.3808836214348</v>
      </c>
      <c r="AY72" s="151">
        <f t="shared" ref="AY72:AY108" si="91">$AP72*$AS72*AJ72</f>
        <v>5567.6541623572248</v>
      </c>
      <c r="AZ72" s="151">
        <f t="shared" ref="AZ72:AZ108" si="92">$AP72*$AS72*AK72</f>
        <v>4740.1512182734486</v>
      </c>
      <c r="BA72" s="151">
        <f t="shared" ref="BA72:BA108" si="93">$AP72*$AS72*AL72</f>
        <v>4024.2597059478194</v>
      </c>
      <c r="BB72" s="149">
        <f t="shared" ref="BB72:BB108" si="94">$AP72*$AS72*V72</f>
        <v>95.537201306584919</v>
      </c>
      <c r="BC72" s="149">
        <f t="shared" ref="BC72:BC108" si="95">$AP72*$AS72*Z72</f>
        <v>86.994596286831637</v>
      </c>
      <c r="BD72" s="149">
        <f t="shared" ref="BD72:BD108" si="96">$AP72*$AS72*AD72</f>
        <v>74.064862785522635</v>
      </c>
      <c r="BE72" s="149">
        <f t="shared" ref="BE72:BE108" si="97">$AP72*$AS72*AH72</f>
        <v>62.879057905434678</v>
      </c>
      <c r="BF72" s="151">
        <f t="shared" si="26"/>
        <v>14.120972017601465</v>
      </c>
      <c r="BG72" s="151">
        <f t="shared" si="27"/>
        <v>13.351688638746342</v>
      </c>
      <c r="BH72" s="151">
        <f t="shared" si="28"/>
        <v>11.939927501948233</v>
      </c>
      <c r="BI72" s="151">
        <f t="shared" si="29"/>
        <v>10.590157120915315</v>
      </c>
      <c r="BK72" s="105">
        <f t="shared" si="43"/>
        <v>3.2287795953253635</v>
      </c>
      <c r="BL72" s="105">
        <f t="shared" si="44"/>
        <v>2.5892261553966023</v>
      </c>
      <c r="BM72" s="105">
        <f t="shared" si="45"/>
        <v>1.6414805508503036</v>
      </c>
      <c r="BN72" s="105">
        <f t="shared" si="46"/>
        <v>0.84877336520813174</v>
      </c>
    </row>
    <row r="73" spans="1:66" x14ac:dyDescent="0.25">
      <c r="A73" s="131"/>
      <c r="B73" s="307"/>
      <c r="C73" s="308"/>
      <c r="D73" s="308"/>
      <c r="E73" s="322"/>
      <c r="F73" s="322"/>
      <c r="G73" s="322"/>
      <c r="H73" s="322"/>
      <c r="I73" s="322"/>
      <c r="J73" s="309"/>
      <c r="K73" s="131"/>
      <c r="Q73" s="105"/>
      <c r="R73" s="106">
        <v>65</v>
      </c>
      <c r="S73" s="109">
        <f t="shared" si="31"/>
        <v>413.5856</v>
      </c>
      <c r="T73" s="109">
        <f t="shared" si="32"/>
        <v>1347.3743999999999</v>
      </c>
      <c r="U73" s="110">
        <f t="shared" si="82"/>
        <v>431</v>
      </c>
      <c r="V73" s="218">
        <f t="shared" si="78"/>
        <v>4.1392522831816496</v>
      </c>
      <c r="W73" s="296">
        <f t="shared" ref="W73:W107" si="98">W$8-(W$8*W$6*$R73/160)</f>
        <v>405.1846425</v>
      </c>
      <c r="X73" s="296">
        <f t="shared" si="33"/>
        <v>1363.7955254999999</v>
      </c>
      <c r="Y73" s="110">
        <f t="shared" si="83"/>
        <v>415</v>
      </c>
      <c r="Z73" s="218">
        <f t="shared" si="79"/>
        <v>3.763596857334413</v>
      </c>
      <c r="AA73" s="296">
        <f t="shared" ref="AA73:AA107" si="99">AA$8-(AA$8*AA$6*$R73/160)</f>
        <v>388.38272749999999</v>
      </c>
      <c r="AB73" s="296">
        <f t="shared" si="34"/>
        <v>1380.216651</v>
      </c>
      <c r="AC73" s="110">
        <f t="shared" si="84"/>
        <v>395</v>
      </c>
      <c r="AD73" s="218">
        <f t="shared" si="80"/>
        <v>3.1953544187116929</v>
      </c>
      <c r="AE73" s="109">
        <f t="shared" si="35"/>
        <v>371.58081249999998</v>
      </c>
      <c r="AF73" s="296">
        <f t="shared" si="36"/>
        <v>1391.1640679999998</v>
      </c>
      <c r="AG73" s="110">
        <f t="shared" si="85"/>
        <v>377</v>
      </c>
      <c r="AH73" s="218">
        <f t="shared" si="81"/>
        <v>2.7016611977514375</v>
      </c>
      <c r="AI73" s="110">
        <f t="shared" si="37"/>
        <v>269.05139840680721</v>
      </c>
      <c r="AJ73" s="110">
        <f t="shared" si="38"/>
        <v>244.63379572673685</v>
      </c>
      <c r="AK73" s="110">
        <f t="shared" si="39"/>
        <v>207.69803721626005</v>
      </c>
      <c r="AL73" s="110">
        <f t="shared" si="40"/>
        <v>175.60797785384344</v>
      </c>
      <c r="AM73" s="103">
        <v>1</v>
      </c>
      <c r="AN73" s="114">
        <f t="shared" si="41"/>
        <v>1</v>
      </c>
      <c r="AO73" s="262"/>
      <c r="AP73" s="114">
        <f t="shared" ref="AP73:AP108" si="100">IF(ISBLANK(AO73),AN73,AO73)</f>
        <v>1</v>
      </c>
      <c r="AQ73" s="150">
        <f t="shared" si="42"/>
        <v>23</v>
      </c>
      <c r="AR73" s="262"/>
      <c r="AS73" s="150">
        <f t="shared" ref="AS73:AS108" si="101">IF(ISBLANK(AR73),AQ73,AR73)</f>
        <v>23</v>
      </c>
      <c r="AT73" s="114">
        <f t="shared" si="86"/>
        <v>431</v>
      </c>
      <c r="AU73" s="114">
        <f t="shared" si="87"/>
        <v>415</v>
      </c>
      <c r="AV73" s="114">
        <f t="shared" si="88"/>
        <v>395</v>
      </c>
      <c r="AW73" s="114">
        <f t="shared" si="89"/>
        <v>377</v>
      </c>
      <c r="AX73" s="151">
        <f t="shared" si="90"/>
        <v>6188.182163356566</v>
      </c>
      <c r="AY73" s="151">
        <f t="shared" si="91"/>
        <v>5626.5773017149477</v>
      </c>
      <c r="AZ73" s="151">
        <f t="shared" si="92"/>
        <v>4777.0548559739809</v>
      </c>
      <c r="BA73" s="151">
        <f t="shared" si="93"/>
        <v>4038.983490638399</v>
      </c>
      <c r="BB73" s="149">
        <f t="shared" si="94"/>
        <v>95.202802513177943</v>
      </c>
      <c r="BC73" s="149">
        <f t="shared" si="95"/>
        <v>86.562727718691491</v>
      </c>
      <c r="BD73" s="149">
        <f t="shared" si="96"/>
        <v>73.493151630368942</v>
      </c>
      <c r="BE73" s="149">
        <f t="shared" si="97"/>
        <v>62.138207548283063</v>
      </c>
      <c r="BF73" s="151">
        <f t="shared" ref="BF73:BF108" si="102">AX73/AT73</f>
        <v>14.357731237486233</v>
      </c>
      <c r="BG73" s="151">
        <f t="shared" ref="BG73:BG108" si="103">AY73/AU73</f>
        <v>13.558017594493849</v>
      </c>
      <c r="BH73" s="151">
        <f t="shared" ref="BH73:BH108" si="104">AZ73/AV73</f>
        <v>12.093809761959445</v>
      </c>
      <c r="BI73" s="151">
        <f t="shared" ref="BI73:BI107" si="105">BA73/AW73</f>
        <v>10.713484060048804</v>
      </c>
      <c r="BK73" s="105">
        <f t="shared" si="43"/>
        <v>3.2087512928317778</v>
      </c>
      <c r="BL73" s="105">
        <f t="shared" si="44"/>
        <v>2.5618756242488132</v>
      </c>
      <c r="BM73" s="105">
        <f t="shared" si="45"/>
        <v>1.6045059869796603</v>
      </c>
      <c r="BN73" s="105">
        <f t="shared" si="46"/>
        <v>0.64016455176434306</v>
      </c>
    </row>
    <row r="74" spans="1:66" x14ac:dyDescent="0.25">
      <c r="A74" s="131"/>
      <c r="B74" s="307"/>
      <c r="C74" s="308"/>
      <c r="D74" s="308"/>
      <c r="E74" s="322"/>
      <c r="F74" s="322"/>
      <c r="G74" s="322"/>
      <c r="H74" s="322"/>
      <c r="I74" s="322"/>
      <c r="J74" s="309"/>
      <c r="K74" s="131"/>
      <c r="Q74" s="105"/>
      <c r="R74" s="105">
        <v>66</v>
      </c>
      <c r="S74" s="109">
        <f t="shared" ref="S74:S108" si="106">S73</f>
        <v>413.5856</v>
      </c>
      <c r="T74" s="109">
        <f t="shared" ref="T74:T108" si="107">T73</f>
        <v>1347.3743999999999</v>
      </c>
      <c r="U74" s="110">
        <f t="shared" si="82"/>
        <v>430</v>
      </c>
      <c r="V74" s="218">
        <f t="shared" si="78"/>
        <v>4.1277813839053765</v>
      </c>
      <c r="W74" s="296">
        <f t="shared" si="98"/>
        <v>405.05539699999997</v>
      </c>
      <c r="X74" s="296">
        <f t="shared" ref="X74:X108" si="108">X$8+(X$8*X$6*$R74/160)</f>
        <v>1364.0481582</v>
      </c>
      <c r="Y74" s="110">
        <f t="shared" si="83"/>
        <v>413</v>
      </c>
      <c r="Z74" s="218">
        <f t="shared" si="79"/>
        <v>3.7449766723497699</v>
      </c>
      <c r="AA74" s="296">
        <f t="shared" si="99"/>
        <v>387.99499100000003</v>
      </c>
      <c r="AB74" s="296">
        <f t="shared" ref="AB74:AB108" si="109">AB$8+(AB$8*AB$6*$R74/160)</f>
        <v>1380.7219163999998</v>
      </c>
      <c r="AC74" s="110">
        <f t="shared" si="84"/>
        <v>392</v>
      </c>
      <c r="AD74" s="218">
        <f t="shared" si="80"/>
        <v>3.168003498364969</v>
      </c>
      <c r="AE74" s="109">
        <f t="shared" ref="AE74:AE107" si="110">AE$8-(AE$8*AE$6*$R74/160)</f>
        <v>370.93458499999997</v>
      </c>
      <c r="AF74" s="296">
        <f t="shared" ref="AF74:AF108" si="111">AF$8+(AF$8*AF$6*$R74/160)</f>
        <v>1391.8377551999999</v>
      </c>
      <c r="AG74" s="110">
        <f t="shared" si="85"/>
        <v>375</v>
      </c>
      <c r="AH74" s="218">
        <f t="shared" si="81"/>
        <v>2.6722317133569349</v>
      </c>
      <c r="AI74" s="110">
        <f t="shared" ref="AI74:AI108" si="112">$R74*V74</f>
        <v>272.43357133775487</v>
      </c>
      <c r="AJ74" s="110">
        <f t="shared" ref="AJ74:AJ108" si="113">$R74*Z74</f>
        <v>247.16846037508481</v>
      </c>
      <c r="AK74" s="110">
        <f t="shared" ref="AK74:AK108" si="114">$R74*AD74</f>
        <v>209.08823089208795</v>
      </c>
      <c r="AL74" s="110">
        <f t="shared" ref="AL74:AL108" si="115">$R74*AH74</f>
        <v>176.3672930815577</v>
      </c>
      <c r="AM74" s="103">
        <v>1</v>
      </c>
      <c r="AN74" s="114">
        <f t="shared" ref="AN74:AN108" si="116">AN73</f>
        <v>1</v>
      </c>
      <c r="AO74" s="262"/>
      <c r="AP74" s="114">
        <f t="shared" si="100"/>
        <v>1</v>
      </c>
      <c r="AQ74" s="150">
        <f t="shared" ref="AQ74:AQ108" si="117">AQ73</f>
        <v>23</v>
      </c>
      <c r="AR74" s="262"/>
      <c r="AS74" s="150">
        <f t="shared" si="101"/>
        <v>23</v>
      </c>
      <c r="AT74" s="114">
        <f t="shared" si="86"/>
        <v>430</v>
      </c>
      <c r="AU74" s="114">
        <f t="shared" si="87"/>
        <v>413</v>
      </c>
      <c r="AV74" s="114">
        <f t="shared" si="88"/>
        <v>392</v>
      </c>
      <c r="AW74" s="114">
        <f t="shared" si="89"/>
        <v>375</v>
      </c>
      <c r="AX74" s="151">
        <f t="shared" si="90"/>
        <v>6265.9721407683619</v>
      </c>
      <c r="AY74" s="151">
        <f t="shared" si="91"/>
        <v>5684.8745886269508</v>
      </c>
      <c r="AZ74" s="151">
        <f t="shared" si="92"/>
        <v>4809.0293105180226</v>
      </c>
      <c r="BA74" s="151">
        <f t="shared" si="93"/>
        <v>4056.4477408758271</v>
      </c>
      <c r="BB74" s="149">
        <f t="shared" si="94"/>
        <v>94.938971829823657</v>
      </c>
      <c r="BC74" s="149">
        <f t="shared" si="95"/>
        <v>86.134463464044714</v>
      </c>
      <c r="BD74" s="149">
        <f t="shared" si="96"/>
        <v>72.864080462394284</v>
      </c>
      <c r="BE74" s="149">
        <f t="shared" si="97"/>
        <v>61.461329407209504</v>
      </c>
      <c r="BF74" s="151">
        <f t="shared" si="102"/>
        <v>14.572028234345028</v>
      </c>
      <c r="BG74" s="151">
        <f t="shared" si="103"/>
        <v>13.764829512413923</v>
      </c>
      <c r="BH74" s="151">
        <f t="shared" si="104"/>
        <v>12.267931914586793</v>
      </c>
      <c r="BI74" s="151">
        <f t="shared" si="105"/>
        <v>10.817193975668872</v>
      </c>
      <c r="BK74" s="105">
        <f t="shared" ref="BK74:BK108" si="118">AI74-AI73</f>
        <v>3.3821729309476609</v>
      </c>
      <c r="BL74" s="105">
        <f t="shared" ref="BL74:BL108" si="119">AJ74-AJ73</f>
        <v>2.534664648347956</v>
      </c>
      <c r="BM74" s="105">
        <f t="shared" ref="BM74:BM108" si="120">AK74-AK73</f>
        <v>1.3901936758279021</v>
      </c>
      <c r="BN74" s="105">
        <f t="shared" ref="BN74:BN108" si="121">AL74-AL73</f>
        <v>0.75931522771426785</v>
      </c>
    </row>
    <row r="75" spans="1:66" x14ac:dyDescent="0.25">
      <c r="A75" s="131"/>
      <c r="B75" s="317"/>
      <c r="C75" s="318"/>
      <c r="D75" s="318"/>
      <c r="E75" s="323"/>
      <c r="F75" s="323"/>
      <c r="G75" s="323"/>
      <c r="H75" s="323"/>
      <c r="I75" s="323"/>
      <c r="J75" s="319"/>
      <c r="K75" s="131"/>
      <c r="Q75" s="105"/>
      <c r="R75" s="106">
        <v>67</v>
      </c>
      <c r="S75" s="109">
        <f t="shared" si="106"/>
        <v>413.5856</v>
      </c>
      <c r="T75" s="109">
        <f t="shared" si="107"/>
        <v>1347.3743999999999</v>
      </c>
      <c r="U75" s="110">
        <f t="shared" si="82"/>
        <v>428</v>
      </c>
      <c r="V75" s="218">
        <f t="shared" si="78"/>
        <v>4.1135210199496939</v>
      </c>
      <c r="W75" s="296">
        <f t="shared" si="98"/>
        <v>404.9261515</v>
      </c>
      <c r="X75" s="296">
        <f t="shared" si="108"/>
        <v>1364.3007908999998</v>
      </c>
      <c r="Y75" s="110">
        <f t="shared" si="83"/>
        <v>412</v>
      </c>
      <c r="Z75" s="218">
        <f t="shared" si="79"/>
        <v>3.7293615225117311</v>
      </c>
      <c r="AA75" s="296">
        <f t="shared" si="99"/>
        <v>387.60725450000001</v>
      </c>
      <c r="AB75" s="296">
        <f t="shared" si="109"/>
        <v>1381.2271817999999</v>
      </c>
      <c r="AC75" s="110">
        <f t="shared" si="84"/>
        <v>390</v>
      </c>
      <c r="AD75" s="218">
        <f t="shared" si="80"/>
        <v>3.143534230310848</v>
      </c>
      <c r="AE75" s="109">
        <f t="shared" si="110"/>
        <v>370.28835750000002</v>
      </c>
      <c r="AF75" s="296">
        <f t="shared" si="111"/>
        <v>1392.5114423999999</v>
      </c>
      <c r="AG75" s="110">
        <f t="shared" si="85"/>
        <v>373</v>
      </c>
      <c r="AH75" s="218">
        <f t="shared" si="81"/>
        <v>2.6430386259537655</v>
      </c>
      <c r="AI75" s="110">
        <f t="shared" si="112"/>
        <v>275.60590833662951</v>
      </c>
      <c r="AJ75" s="110">
        <f t="shared" si="113"/>
        <v>249.86722200828598</v>
      </c>
      <c r="AK75" s="110">
        <f t="shared" si="114"/>
        <v>210.61679343082682</v>
      </c>
      <c r="AL75" s="110">
        <f t="shared" si="115"/>
        <v>177.0835879389023</v>
      </c>
      <c r="AM75" s="103">
        <v>1</v>
      </c>
      <c r="AN75" s="114">
        <f t="shared" si="116"/>
        <v>1</v>
      </c>
      <c r="AO75" s="262"/>
      <c r="AP75" s="114">
        <f t="shared" si="100"/>
        <v>1</v>
      </c>
      <c r="AQ75" s="150">
        <f t="shared" si="117"/>
        <v>23</v>
      </c>
      <c r="AR75" s="262"/>
      <c r="AS75" s="150">
        <f t="shared" si="101"/>
        <v>23</v>
      </c>
      <c r="AT75" s="114">
        <f t="shared" si="86"/>
        <v>428</v>
      </c>
      <c r="AU75" s="114">
        <f t="shared" si="87"/>
        <v>412</v>
      </c>
      <c r="AV75" s="114">
        <f t="shared" si="88"/>
        <v>390</v>
      </c>
      <c r="AW75" s="114">
        <f t="shared" si="89"/>
        <v>373</v>
      </c>
      <c r="AX75" s="151">
        <f t="shared" si="90"/>
        <v>6338.9358917424788</v>
      </c>
      <c r="AY75" s="151">
        <f t="shared" si="91"/>
        <v>5746.9461061905777</v>
      </c>
      <c r="AZ75" s="151">
        <f t="shared" si="92"/>
        <v>4844.1862489090172</v>
      </c>
      <c r="BA75" s="151">
        <f t="shared" si="93"/>
        <v>4072.922522594753</v>
      </c>
      <c r="BB75" s="149">
        <f t="shared" si="94"/>
        <v>94.610983458842952</v>
      </c>
      <c r="BC75" s="149">
        <f t="shared" si="95"/>
        <v>85.775315017769813</v>
      </c>
      <c r="BD75" s="149">
        <f t="shared" si="96"/>
        <v>72.3012872971495</v>
      </c>
      <c r="BE75" s="149">
        <f t="shared" si="97"/>
        <v>60.789888396936604</v>
      </c>
      <c r="BF75" s="151">
        <f t="shared" si="102"/>
        <v>14.810597877902987</v>
      </c>
      <c r="BG75" s="151">
        <f t="shared" si="103"/>
        <v>13.948898315996548</v>
      </c>
      <c r="BH75" s="151">
        <f t="shared" si="104"/>
        <v>12.420990381817992</v>
      </c>
      <c r="BI75" s="151">
        <f t="shared" si="105"/>
        <v>10.919363331353225</v>
      </c>
      <c r="BK75" s="105">
        <f t="shared" si="118"/>
        <v>3.1723369988746413</v>
      </c>
      <c r="BL75" s="105">
        <f t="shared" si="119"/>
        <v>2.6987616332011726</v>
      </c>
      <c r="BM75" s="105">
        <f t="shared" si="120"/>
        <v>1.5285625387388677</v>
      </c>
      <c r="BN75" s="105">
        <f t="shared" si="121"/>
        <v>0.71629485734459308</v>
      </c>
    </row>
    <row r="76" spans="1:66" ht="30" customHeight="1" x14ac:dyDescent="0.25">
      <c r="A76" s="131"/>
      <c r="B76" s="131"/>
      <c r="C76" s="132"/>
      <c r="D76" s="132"/>
      <c r="E76" s="131"/>
      <c r="F76" s="131"/>
      <c r="G76" s="131"/>
      <c r="H76" s="131"/>
      <c r="I76" s="131"/>
      <c r="J76" s="131"/>
      <c r="K76" s="131"/>
      <c r="Q76" s="105"/>
      <c r="R76" s="105">
        <v>68</v>
      </c>
      <c r="S76" s="109">
        <f t="shared" si="106"/>
        <v>413.5856</v>
      </c>
      <c r="T76" s="109">
        <f t="shared" si="107"/>
        <v>1347.3743999999999</v>
      </c>
      <c r="U76" s="110">
        <f t="shared" si="82"/>
        <v>426</v>
      </c>
      <c r="V76" s="218">
        <f t="shared" si="78"/>
        <v>4.0993896035478992</v>
      </c>
      <c r="W76" s="296">
        <f t="shared" si="98"/>
        <v>404.79690599999998</v>
      </c>
      <c r="X76" s="296">
        <f t="shared" si="108"/>
        <v>1364.5534235999999</v>
      </c>
      <c r="Y76" s="110">
        <f t="shared" si="83"/>
        <v>410</v>
      </c>
      <c r="Z76" s="218">
        <f t="shared" si="79"/>
        <v>3.7110444294361264</v>
      </c>
      <c r="AA76" s="296">
        <f t="shared" si="99"/>
        <v>387.21951799999999</v>
      </c>
      <c r="AB76" s="296">
        <f t="shared" si="109"/>
        <v>1381.7324472</v>
      </c>
      <c r="AC76" s="110">
        <f t="shared" si="84"/>
        <v>388</v>
      </c>
      <c r="AD76" s="218">
        <f t="shared" si="80"/>
        <v>3.1192513984874939</v>
      </c>
      <c r="AE76" s="109">
        <f t="shared" si="110"/>
        <v>369.64213000000001</v>
      </c>
      <c r="AF76" s="296">
        <f t="shared" si="111"/>
        <v>1393.1851296</v>
      </c>
      <c r="AG76" s="110">
        <f t="shared" si="85"/>
        <v>371</v>
      </c>
      <c r="AH76" s="218">
        <f t="shared" si="81"/>
        <v>2.6140766852379391</v>
      </c>
      <c r="AI76" s="110">
        <f t="shared" si="112"/>
        <v>278.75849304125717</v>
      </c>
      <c r="AJ76" s="110">
        <f t="shared" si="113"/>
        <v>252.35102120165661</v>
      </c>
      <c r="AK76" s="110">
        <f t="shared" si="114"/>
        <v>212.10909509714958</v>
      </c>
      <c r="AL76" s="110">
        <f t="shared" si="115"/>
        <v>177.75721459617986</v>
      </c>
      <c r="AM76" s="103">
        <v>1</v>
      </c>
      <c r="AN76" s="114">
        <f t="shared" si="116"/>
        <v>1</v>
      </c>
      <c r="AO76" s="262"/>
      <c r="AP76" s="114">
        <f t="shared" si="100"/>
        <v>1</v>
      </c>
      <c r="AQ76" s="150">
        <f t="shared" si="117"/>
        <v>23</v>
      </c>
      <c r="AR76" s="262"/>
      <c r="AS76" s="150">
        <f t="shared" si="101"/>
        <v>23</v>
      </c>
      <c r="AT76" s="114">
        <f t="shared" si="86"/>
        <v>426</v>
      </c>
      <c r="AU76" s="114">
        <f t="shared" si="87"/>
        <v>410</v>
      </c>
      <c r="AV76" s="114">
        <f t="shared" si="88"/>
        <v>388</v>
      </c>
      <c r="AW76" s="114">
        <f t="shared" si="89"/>
        <v>371</v>
      </c>
      <c r="AX76" s="151">
        <f t="shared" si="90"/>
        <v>6411.4453399489148</v>
      </c>
      <c r="AY76" s="151">
        <f t="shared" si="91"/>
        <v>5804.0734876381021</v>
      </c>
      <c r="AZ76" s="151">
        <f t="shared" si="92"/>
        <v>4878.5091872344401</v>
      </c>
      <c r="BA76" s="151">
        <f t="shared" si="93"/>
        <v>4088.4159357121371</v>
      </c>
      <c r="BB76" s="149">
        <f t="shared" si="94"/>
        <v>94.285960881601682</v>
      </c>
      <c r="BC76" s="149">
        <f t="shared" si="95"/>
        <v>85.354021877030902</v>
      </c>
      <c r="BD76" s="149">
        <f t="shared" si="96"/>
        <v>71.742782165212361</v>
      </c>
      <c r="BE76" s="149">
        <f t="shared" si="97"/>
        <v>60.123763760472599</v>
      </c>
      <c r="BF76" s="151">
        <f t="shared" si="102"/>
        <v>15.050341173589002</v>
      </c>
      <c r="BG76" s="151">
        <f t="shared" si="103"/>
        <v>14.156276799117322</v>
      </c>
      <c r="BH76" s="151">
        <f t="shared" si="104"/>
        <v>12.573477286686702</v>
      </c>
      <c r="BI76" s="151">
        <f t="shared" si="105"/>
        <v>11.019989045046191</v>
      </c>
      <c r="BK76" s="105">
        <f t="shared" si="118"/>
        <v>3.1525847046276567</v>
      </c>
      <c r="BL76" s="105">
        <f t="shared" si="119"/>
        <v>2.4837991933706292</v>
      </c>
      <c r="BM76" s="105">
        <f t="shared" si="120"/>
        <v>1.49230166632276</v>
      </c>
      <c r="BN76" s="105">
        <f t="shared" si="121"/>
        <v>0.67362665727756621</v>
      </c>
    </row>
    <row r="77" spans="1:66" x14ac:dyDescent="0.25">
      <c r="A77" s="349"/>
      <c r="B77" s="350"/>
      <c r="C77" s="302"/>
      <c r="D77" s="302"/>
      <c r="E77" s="350"/>
      <c r="F77" s="350"/>
      <c r="G77" s="350"/>
      <c r="H77" s="350"/>
      <c r="I77" s="350"/>
      <c r="J77" s="350"/>
      <c r="K77" s="351"/>
      <c r="Q77" s="105"/>
      <c r="R77" s="106">
        <v>69</v>
      </c>
      <c r="S77" s="109">
        <f t="shared" si="106"/>
        <v>413.5856</v>
      </c>
      <c r="T77" s="109">
        <f t="shared" si="107"/>
        <v>1347.3743999999999</v>
      </c>
      <c r="U77" s="110">
        <f t="shared" si="82"/>
        <v>424</v>
      </c>
      <c r="V77" s="218">
        <f t="shared" si="78"/>
        <v>4.0853826093809547</v>
      </c>
      <c r="W77" s="296">
        <f t="shared" si="98"/>
        <v>404.66766050000001</v>
      </c>
      <c r="X77" s="296">
        <f t="shared" si="108"/>
        <v>1364.8060562999999</v>
      </c>
      <c r="Y77" s="110">
        <f t="shared" si="83"/>
        <v>408</v>
      </c>
      <c r="Z77" s="218">
        <f t="shared" si="79"/>
        <v>3.692869747425644</v>
      </c>
      <c r="AA77" s="296">
        <f t="shared" si="99"/>
        <v>386.83178149999998</v>
      </c>
      <c r="AB77" s="296">
        <f t="shared" si="109"/>
        <v>1382.2377125999999</v>
      </c>
      <c r="AC77" s="110">
        <f t="shared" si="84"/>
        <v>386</v>
      </c>
      <c r="AD77" s="218">
        <f t="shared" si="80"/>
        <v>3.0951502164063225</v>
      </c>
      <c r="AE77" s="109">
        <f t="shared" si="110"/>
        <v>368.9959025</v>
      </c>
      <c r="AF77" s="296">
        <f t="shared" si="111"/>
        <v>1393.8588167999999</v>
      </c>
      <c r="AG77" s="110">
        <f t="shared" si="85"/>
        <v>368</v>
      </c>
      <c r="AH77" s="218">
        <f t="shared" si="81"/>
        <v>2.5828106043297825</v>
      </c>
      <c r="AI77" s="110">
        <f t="shared" si="112"/>
        <v>281.89140004728586</v>
      </c>
      <c r="AJ77" s="110">
        <f t="shared" si="113"/>
        <v>254.80801257236945</v>
      </c>
      <c r="AK77" s="110">
        <f t="shared" si="114"/>
        <v>213.56536493203626</v>
      </c>
      <c r="AL77" s="110">
        <f t="shared" si="115"/>
        <v>178.213931698755</v>
      </c>
      <c r="AM77" s="103">
        <v>1</v>
      </c>
      <c r="AN77" s="114">
        <f t="shared" si="116"/>
        <v>1</v>
      </c>
      <c r="AO77" s="262"/>
      <c r="AP77" s="114">
        <f t="shared" si="100"/>
        <v>1</v>
      </c>
      <c r="AQ77" s="150">
        <f t="shared" si="117"/>
        <v>23</v>
      </c>
      <c r="AR77" s="262"/>
      <c r="AS77" s="150">
        <f t="shared" si="101"/>
        <v>23</v>
      </c>
      <c r="AT77" s="114">
        <f t="shared" si="86"/>
        <v>424</v>
      </c>
      <c r="AU77" s="114">
        <f t="shared" si="87"/>
        <v>408</v>
      </c>
      <c r="AV77" s="114">
        <f t="shared" si="88"/>
        <v>386</v>
      </c>
      <c r="AW77" s="114">
        <f t="shared" si="89"/>
        <v>368</v>
      </c>
      <c r="AX77" s="151">
        <f t="shared" si="90"/>
        <v>6483.5022010875746</v>
      </c>
      <c r="AY77" s="151">
        <f t="shared" si="91"/>
        <v>5860.584289164497</v>
      </c>
      <c r="AZ77" s="151">
        <f t="shared" si="92"/>
        <v>4912.0033934368339</v>
      </c>
      <c r="BA77" s="151">
        <f t="shared" si="93"/>
        <v>4098.9204290713651</v>
      </c>
      <c r="BB77" s="149">
        <f t="shared" si="94"/>
        <v>93.963800015761962</v>
      </c>
      <c r="BC77" s="149">
        <f t="shared" si="95"/>
        <v>84.936004190789816</v>
      </c>
      <c r="BD77" s="149">
        <f t="shared" si="96"/>
        <v>71.188454977345415</v>
      </c>
      <c r="BE77" s="149">
        <f t="shared" si="97"/>
        <v>59.404643899584997</v>
      </c>
      <c r="BF77" s="151">
        <f t="shared" si="102"/>
        <v>15.291278776149941</v>
      </c>
      <c r="BG77" s="151">
        <f t="shared" si="103"/>
        <v>14.364177179324747</v>
      </c>
      <c r="BH77" s="151">
        <f t="shared" si="104"/>
        <v>12.725397392323403</v>
      </c>
      <c r="BI77" s="151">
        <f t="shared" si="105"/>
        <v>11.138370731172188</v>
      </c>
      <c r="BK77" s="105">
        <f t="shared" si="118"/>
        <v>3.1329070060286881</v>
      </c>
      <c r="BL77" s="105">
        <f t="shared" si="119"/>
        <v>2.4569913707128421</v>
      </c>
      <c r="BM77" s="105">
        <f t="shared" si="120"/>
        <v>1.4562698348866832</v>
      </c>
      <c r="BN77" s="105">
        <f t="shared" si="121"/>
        <v>0.45671710257514064</v>
      </c>
    </row>
    <row r="78" spans="1:66" ht="30" customHeight="1" x14ac:dyDescent="0.25">
      <c r="A78" s="141"/>
      <c r="B78" s="141"/>
      <c r="C78" s="142"/>
      <c r="D78" s="142"/>
      <c r="E78" s="141"/>
      <c r="F78" s="141"/>
      <c r="G78" s="141"/>
      <c r="H78" s="141"/>
      <c r="I78" s="141"/>
      <c r="J78" s="141"/>
      <c r="K78" s="141"/>
      <c r="Q78" s="105"/>
      <c r="R78" s="105">
        <v>70</v>
      </c>
      <c r="S78" s="109">
        <f t="shared" si="106"/>
        <v>413.5856</v>
      </c>
      <c r="T78" s="109">
        <f t="shared" si="107"/>
        <v>1347.3743999999999</v>
      </c>
      <c r="U78" s="110">
        <f t="shared" si="82"/>
        <v>423</v>
      </c>
      <c r="V78" s="218">
        <f t="shared" si="78"/>
        <v>4.0744473557251712</v>
      </c>
      <c r="W78" s="296">
        <f t="shared" si="98"/>
        <v>404.53841499999999</v>
      </c>
      <c r="X78" s="296">
        <f t="shared" si="108"/>
        <v>1365.058689</v>
      </c>
      <c r="Y78" s="110">
        <f t="shared" si="83"/>
        <v>406</v>
      </c>
      <c r="Z78" s="218">
        <f t="shared" si="79"/>
        <v>3.6748330694827138</v>
      </c>
      <c r="AA78" s="296">
        <f t="shared" si="99"/>
        <v>386.44404500000002</v>
      </c>
      <c r="AB78" s="296">
        <f t="shared" si="109"/>
        <v>1382.742978</v>
      </c>
      <c r="AC78" s="110">
        <f t="shared" si="84"/>
        <v>384</v>
      </c>
      <c r="AD78" s="218">
        <f t="shared" si="80"/>
        <v>3.0712260945674701</v>
      </c>
      <c r="AE78" s="109">
        <f t="shared" si="110"/>
        <v>368.34967499999999</v>
      </c>
      <c r="AF78" s="296">
        <f t="shared" si="111"/>
        <v>1394.532504</v>
      </c>
      <c r="AG78" s="110">
        <f t="shared" si="85"/>
        <v>366</v>
      </c>
      <c r="AH78" s="218">
        <f t="shared" si="81"/>
        <v>2.5542986708794437</v>
      </c>
      <c r="AI78" s="110">
        <f t="shared" si="112"/>
        <v>285.21131490076198</v>
      </c>
      <c r="AJ78" s="110">
        <f t="shared" si="113"/>
        <v>257.23831486378998</v>
      </c>
      <c r="AK78" s="110">
        <f t="shared" si="114"/>
        <v>214.9858266197229</v>
      </c>
      <c r="AL78" s="110">
        <f t="shared" si="115"/>
        <v>178.80090696156105</v>
      </c>
      <c r="AM78" s="103">
        <v>1</v>
      </c>
      <c r="AN78" s="114">
        <f t="shared" si="116"/>
        <v>1</v>
      </c>
      <c r="AO78" s="262"/>
      <c r="AP78" s="114">
        <f t="shared" si="100"/>
        <v>1</v>
      </c>
      <c r="AQ78" s="150">
        <f t="shared" si="117"/>
        <v>23</v>
      </c>
      <c r="AR78" s="262"/>
      <c r="AS78" s="150">
        <f t="shared" si="101"/>
        <v>23</v>
      </c>
      <c r="AT78" s="114">
        <f t="shared" si="86"/>
        <v>423</v>
      </c>
      <c r="AU78" s="114">
        <f t="shared" si="87"/>
        <v>406</v>
      </c>
      <c r="AV78" s="114">
        <f t="shared" si="88"/>
        <v>384</v>
      </c>
      <c r="AW78" s="114">
        <f t="shared" si="89"/>
        <v>366</v>
      </c>
      <c r="AX78" s="151">
        <f t="shared" si="90"/>
        <v>6559.8602427175256</v>
      </c>
      <c r="AY78" s="151">
        <f t="shared" si="91"/>
        <v>5916.48124186717</v>
      </c>
      <c r="AZ78" s="151">
        <f t="shared" si="92"/>
        <v>4944.6740122536266</v>
      </c>
      <c r="BA78" s="151">
        <f t="shared" si="93"/>
        <v>4112.4208601159044</v>
      </c>
      <c r="BB78" s="149">
        <f t="shared" si="94"/>
        <v>93.712289181678941</v>
      </c>
      <c r="BC78" s="149">
        <f t="shared" si="95"/>
        <v>84.521160598102412</v>
      </c>
      <c r="BD78" s="149">
        <f t="shared" si="96"/>
        <v>70.638200175051807</v>
      </c>
      <c r="BE78" s="149">
        <f t="shared" si="97"/>
        <v>58.748869430227202</v>
      </c>
      <c r="BF78" s="151">
        <f t="shared" si="102"/>
        <v>15.507943836211645</v>
      </c>
      <c r="BG78" s="151">
        <f t="shared" si="103"/>
        <v>14.572613896224556</v>
      </c>
      <c r="BH78" s="151">
        <f t="shared" si="104"/>
        <v>12.876755240243819</v>
      </c>
      <c r="BI78" s="151">
        <f t="shared" si="105"/>
        <v>11.23612256862269</v>
      </c>
      <c r="BK78" s="105">
        <f t="shared" si="118"/>
        <v>3.3199148534761207</v>
      </c>
      <c r="BL78" s="105">
        <f t="shared" si="119"/>
        <v>2.4303022914205314</v>
      </c>
      <c r="BM78" s="105">
        <f t="shared" si="120"/>
        <v>1.4204616876866396</v>
      </c>
      <c r="BN78" s="105">
        <f t="shared" si="121"/>
        <v>0.58697526280604961</v>
      </c>
    </row>
    <row r="79" spans="1:66" ht="19.5" thickBot="1" x14ac:dyDescent="0.35">
      <c r="A79" s="141"/>
      <c r="B79" s="303" t="s">
        <v>3262</v>
      </c>
      <c r="C79" s="352"/>
      <c r="D79" s="305" t="str">
        <f>IF(ISBLANK($E$30),"",$E$30)</f>
        <v/>
      </c>
      <c r="E79" s="320"/>
      <c r="F79" s="353" t="s">
        <v>3260</v>
      </c>
      <c r="G79" s="354"/>
      <c r="H79" s="354" t="s">
        <v>3336</v>
      </c>
      <c r="I79" s="354"/>
      <c r="J79" s="301"/>
      <c r="K79" s="141"/>
      <c r="Q79" s="105"/>
      <c r="R79" s="106">
        <v>71</v>
      </c>
      <c r="S79" s="109">
        <f t="shared" si="106"/>
        <v>413.5856</v>
      </c>
      <c r="T79" s="109">
        <f t="shared" si="107"/>
        <v>1347.3743999999999</v>
      </c>
      <c r="U79" s="110">
        <f t="shared" si="82"/>
        <v>421</v>
      </c>
      <c r="V79" s="218">
        <f t="shared" si="78"/>
        <v>4.0606835244110293</v>
      </c>
      <c r="W79" s="296">
        <f t="shared" si="98"/>
        <v>404.40916950000002</v>
      </c>
      <c r="X79" s="296">
        <f t="shared" si="108"/>
        <v>1365.3113217</v>
      </c>
      <c r="Y79" s="110">
        <f t="shared" si="83"/>
        <v>404</v>
      </c>
      <c r="Z79" s="218">
        <f t="shared" si="79"/>
        <v>3.6569301691612908</v>
      </c>
      <c r="AA79" s="296">
        <f t="shared" si="99"/>
        <v>386.0563085</v>
      </c>
      <c r="AB79" s="296">
        <f t="shared" si="109"/>
        <v>1383.2482433999999</v>
      </c>
      <c r="AC79" s="110">
        <f t="shared" si="84"/>
        <v>382</v>
      </c>
      <c r="AD79" s="218">
        <f t="shared" si="80"/>
        <v>3.0474746292717154</v>
      </c>
      <c r="AE79" s="109">
        <f t="shared" si="110"/>
        <v>367.70344749999998</v>
      </c>
      <c r="AF79" s="296">
        <f t="shared" si="111"/>
        <v>1395.2061911999999</v>
      </c>
      <c r="AG79" s="110">
        <f t="shared" si="85"/>
        <v>364</v>
      </c>
      <c r="AH79" s="218">
        <f t="shared" si="81"/>
        <v>2.5260032774310908</v>
      </c>
      <c r="AI79" s="110">
        <f t="shared" si="112"/>
        <v>288.30853023318309</v>
      </c>
      <c r="AJ79" s="110">
        <f t="shared" si="113"/>
        <v>259.64204201045163</v>
      </c>
      <c r="AK79" s="110">
        <f t="shared" si="114"/>
        <v>216.3706986782918</v>
      </c>
      <c r="AL79" s="110">
        <f t="shared" si="115"/>
        <v>179.34623269760743</v>
      </c>
      <c r="AM79" s="103">
        <v>1</v>
      </c>
      <c r="AN79" s="114">
        <f t="shared" si="116"/>
        <v>1</v>
      </c>
      <c r="AO79" s="262"/>
      <c r="AP79" s="114">
        <f t="shared" si="100"/>
        <v>1</v>
      </c>
      <c r="AQ79" s="150">
        <f t="shared" si="117"/>
        <v>23</v>
      </c>
      <c r="AR79" s="262"/>
      <c r="AS79" s="150">
        <f t="shared" si="101"/>
        <v>23</v>
      </c>
      <c r="AT79" s="114">
        <f t="shared" si="86"/>
        <v>421</v>
      </c>
      <c r="AU79" s="114">
        <f t="shared" si="87"/>
        <v>404</v>
      </c>
      <c r="AV79" s="114">
        <f t="shared" si="88"/>
        <v>382</v>
      </c>
      <c r="AW79" s="114">
        <f t="shared" si="89"/>
        <v>364</v>
      </c>
      <c r="AX79" s="151">
        <f t="shared" si="90"/>
        <v>6631.0961953632113</v>
      </c>
      <c r="AY79" s="151">
        <f t="shared" si="91"/>
        <v>5971.7669662403878</v>
      </c>
      <c r="AZ79" s="151">
        <f t="shared" si="92"/>
        <v>4976.5260696007117</v>
      </c>
      <c r="BA79" s="151">
        <f t="shared" si="93"/>
        <v>4124.9633520449706</v>
      </c>
      <c r="BB79" s="149">
        <f t="shared" si="94"/>
        <v>93.395721061453671</v>
      </c>
      <c r="BC79" s="149">
        <f t="shared" si="95"/>
        <v>84.109393890709683</v>
      </c>
      <c r="BD79" s="149">
        <f t="shared" si="96"/>
        <v>70.091916473249455</v>
      </c>
      <c r="BE79" s="149">
        <f t="shared" si="97"/>
        <v>58.098075380915091</v>
      </c>
      <c r="BF79" s="151">
        <f t="shared" si="102"/>
        <v>15.750822316777224</v>
      </c>
      <c r="BG79" s="151">
        <f t="shared" si="103"/>
        <v>14.781601401585117</v>
      </c>
      <c r="BH79" s="151">
        <f t="shared" si="104"/>
        <v>13.027555156022805</v>
      </c>
      <c r="BI79" s="151">
        <f t="shared" si="105"/>
        <v>11.332316901222447</v>
      </c>
      <c r="BK79" s="105">
        <f t="shared" si="118"/>
        <v>3.0972153324211149</v>
      </c>
      <c r="BL79" s="105">
        <f t="shared" si="119"/>
        <v>2.4037271466616517</v>
      </c>
      <c r="BM79" s="105">
        <f t="shared" si="120"/>
        <v>1.3848720585689023</v>
      </c>
      <c r="BN79" s="105">
        <f t="shared" si="121"/>
        <v>0.54532573604637946</v>
      </c>
    </row>
    <row r="80" spans="1:66" x14ac:dyDescent="0.25">
      <c r="A80" s="141"/>
      <c r="B80" s="307"/>
      <c r="C80" s="308"/>
      <c r="D80" s="308"/>
      <c r="E80" s="326"/>
      <c r="F80" s="356" t="s">
        <v>3252</v>
      </c>
      <c r="G80" s="357"/>
      <c r="H80" s="358" t="s">
        <v>3250</v>
      </c>
      <c r="I80" s="359" t="s">
        <v>3254</v>
      </c>
      <c r="J80" s="360" t="s">
        <v>3251</v>
      </c>
      <c r="K80" s="141"/>
      <c r="Q80" s="105"/>
      <c r="R80" s="105">
        <v>72</v>
      </c>
      <c r="S80" s="109">
        <f t="shared" si="106"/>
        <v>413.5856</v>
      </c>
      <c r="T80" s="109">
        <f t="shared" si="107"/>
        <v>1347.3743999999999</v>
      </c>
      <c r="U80" s="110">
        <f t="shared" si="82"/>
        <v>420</v>
      </c>
      <c r="V80" s="218">
        <f t="shared" si="78"/>
        <v>4.0499922389722149</v>
      </c>
      <c r="W80" s="296">
        <f t="shared" si="98"/>
        <v>404.27992399999999</v>
      </c>
      <c r="X80" s="296">
        <f t="shared" si="108"/>
        <v>1365.5639543999998</v>
      </c>
      <c r="Y80" s="110">
        <f t="shared" si="83"/>
        <v>403</v>
      </c>
      <c r="Z80" s="218">
        <f t="shared" si="79"/>
        <v>3.6420283999274017</v>
      </c>
      <c r="AA80" s="296">
        <f t="shared" si="99"/>
        <v>385.66857199999998</v>
      </c>
      <c r="AB80" s="296">
        <f t="shared" si="109"/>
        <v>1383.7535088</v>
      </c>
      <c r="AC80" s="110">
        <f t="shared" si="84"/>
        <v>380</v>
      </c>
      <c r="AD80" s="218">
        <f t="shared" si="80"/>
        <v>3.02389159220842</v>
      </c>
      <c r="AE80" s="109">
        <f t="shared" si="110"/>
        <v>367.05722000000003</v>
      </c>
      <c r="AF80" s="296">
        <f t="shared" si="111"/>
        <v>1395.8798783999998</v>
      </c>
      <c r="AG80" s="110">
        <f t="shared" si="85"/>
        <v>362</v>
      </c>
      <c r="AH80" s="218">
        <f t="shared" si="81"/>
        <v>2.4979199641602072</v>
      </c>
      <c r="AI80" s="110">
        <f t="shared" si="112"/>
        <v>291.59944120599948</v>
      </c>
      <c r="AJ80" s="110">
        <f t="shared" si="113"/>
        <v>262.22604479477292</v>
      </c>
      <c r="AK80" s="110">
        <f t="shared" si="114"/>
        <v>217.72019463900625</v>
      </c>
      <c r="AL80" s="110">
        <f t="shared" si="115"/>
        <v>179.85023741953492</v>
      </c>
      <c r="AM80" s="103">
        <v>1</v>
      </c>
      <c r="AN80" s="114">
        <f t="shared" si="116"/>
        <v>1</v>
      </c>
      <c r="AO80" s="262"/>
      <c r="AP80" s="114">
        <f t="shared" si="100"/>
        <v>1</v>
      </c>
      <c r="AQ80" s="150">
        <f t="shared" si="117"/>
        <v>23</v>
      </c>
      <c r="AR80" s="262"/>
      <c r="AS80" s="150">
        <f t="shared" si="101"/>
        <v>23</v>
      </c>
      <c r="AT80" s="114">
        <f t="shared" si="86"/>
        <v>420</v>
      </c>
      <c r="AU80" s="114">
        <f t="shared" si="87"/>
        <v>403</v>
      </c>
      <c r="AV80" s="114">
        <f t="shared" si="88"/>
        <v>380</v>
      </c>
      <c r="AW80" s="114">
        <f t="shared" si="89"/>
        <v>362</v>
      </c>
      <c r="AX80" s="151">
        <f t="shared" si="90"/>
        <v>6706.7871477379886</v>
      </c>
      <c r="AY80" s="151">
        <f t="shared" si="91"/>
        <v>6031.1990302797767</v>
      </c>
      <c r="AZ80" s="151">
        <f t="shared" si="92"/>
        <v>5007.5644766971436</v>
      </c>
      <c r="BA80" s="151">
        <f t="shared" si="93"/>
        <v>4136.5554606493033</v>
      </c>
      <c r="BB80" s="149">
        <f t="shared" si="94"/>
        <v>93.149821496360943</v>
      </c>
      <c r="BC80" s="149">
        <f t="shared" si="95"/>
        <v>83.766653198330232</v>
      </c>
      <c r="BD80" s="149">
        <f t="shared" si="96"/>
        <v>69.549506620793665</v>
      </c>
      <c r="BE80" s="149">
        <f t="shared" si="97"/>
        <v>57.45215917568477</v>
      </c>
      <c r="BF80" s="151">
        <f t="shared" si="102"/>
        <v>15.968540827947592</v>
      </c>
      <c r="BG80" s="151">
        <f t="shared" si="103"/>
        <v>14.965754417567684</v>
      </c>
      <c r="BH80" s="151">
        <f t="shared" si="104"/>
        <v>13.177801254466168</v>
      </c>
      <c r="BI80" s="151">
        <f t="shared" si="105"/>
        <v>11.426948786324042</v>
      </c>
      <c r="BK80" s="105">
        <f t="shared" si="118"/>
        <v>3.2909109728163912</v>
      </c>
      <c r="BL80" s="105">
        <f t="shared" si="119"/>
        <v>2.5840027843212852</v>
      </c>
      <c r="BM80" s="105">
        <f t="shared" si="120"/>
        <v>1.3494959607144494</v>
      </c>
      <c r="BN80" s="105">
        <f t="shared" si="121"/>
        <v>0.5040047219274868</v>
      </c>
    </row>
    <row r="81" spans="1:66" x14ac:dyDescent="0.25">
      <c r="A81" s="141"/>
      <c r="B81" s="307"/>
      <c r="C81" s="308"/>
      <c r="D81" s="308"/>
      <c r="E81" s="326"/>
      <c r="F81" s="392" t="s">
        <v>3243</v>
      </c>
      <c r="G81" s="393"/>
      <c r="H81" s="361" t="s">
        <v>3253</v>
      </c>
      <c r="I81" s="362" t="s">
        <v>3253</v>
      </c>
      <c r="J81" s="363" t="s">
        <v>3253</v>
      </c>
      <c r="K81" s="143"/>
      <c r="Q81" s="105"/>
      <c r="R81" s="106">
        <v>73</v>
      </c>
      <c r="S81" s="109">
        <f t="shared" si="106"/>
        <v>413.5856</v>
      </c>
      <c r="T81" s="109">
        <f t="shared" si="107"/>
        <v>1347.3743999999999</v>
      </c>
      <c r="U81" s="110">
        <f t="shared" si="82"/>
        <v>418</v>
      </c>
      <c r="V81" s="218">
        <f t="shared" si="78"/>
        <v>4.0364560548718771</v>
      </c>
      <c r="W81" s="296">
        <f t="shared" si="98"/>
        <v>404.15067850000003</v>
      </c>
      <c r="X81" s="296">
        <f t="shared" si="108"/>
        <v>1365.8165870999999</v>
      </c>
      <c r="Y81" s="110">
        <f t="shared" si="83"/>
        <v>401</v>
      </c>
      <c r="Z81" s="218">
        <f t="shared" si="79"/>
        <v>3.6243861049595121</v>
      </c>
      <c r="AA81" s="296">
        <f t="shared" si="99"/>
        <v>385.28083550000002</v>
      </c>
      <c r="AB81" s="296">
        <f t="shared" si="109"/>
        <v>1384.2587741999998</v>
      </c>
      <c r="AC81" s="110">
        <f t="shared" si="84"/>
        <v>378</v>
      </c>
      <c r="AD81" s="218">
        <f t="shared" si="80"/>
        <v>3.0004729207553731</v>
      </c>
      <c r="AE81" s="109">
        <f t="shared" si="110"/>
        <v>366.41099250000002</v>
      </c>
      <c r="AF81" s="296">
        <f t="shared" si="111"/>
        <v>1396.5535656</v>
      </c>
      <c r="AG81" s="110">
        <f t="shared" si="85"/>
        <v>360</v>
      </c>
      <c r="AH81" s="218">
        <f t="shared" si="81"/>
        <v>2.4700444419929855</v>
      </c>
      <c r="AI81" s="110">
        <f t="shared" si="112"/>
        <v>294.66129200564706</v>
      </c>
      <c r="AJ81" s="110">
        <f t="shared" si="113"/>
        <v>264.58018566204436</v>
      </c>
      <c r="AK81" s="110">
        <f t="shared" si="114"/>
        <v>219.03452321514223</v>
      </c>
      <c r="AL81" s="110">
        <f t="shared" si="115"/>
        <v>180.31324426548792</v>
      </c>
      <c r="AM81" s="103">
        <v>1</v>
      </c>
      <c r="AN81" s="114">
        <f t="shared" si="116"/>
        <v>1</v>
      </c>
      <c r="AO81" s="262"/>
      <c r="AP81" s="114">
        <f t="shared" si="100"/>
        <v>1</v>
      </c>
      <c r="AQ81" s="150">
        <f t="shared" si="117"/>
        <v>23</v>
      </c>
      <c r="AR81" s="262"/>
      <c r="AS81" s="150">
        <f t="shared" si="101"/>
        <v>23</v>
      </c>
      <c r="AT81" s="114">
        <f t="shared" si="86"/>
        <v>418</v>
      </c>
      <c r="AU81" s="114">
        <f t="shared" si="87"/>
        <v>401</v>
      </c>
      <c r="AV81" s="114">
        <f t="shared" si="88"/>
        <v>378</v>
      </c>
      <c r="AW81" s="114">
        <f t="shared" si="89"/>
        <v>360</v>
      </c>
      <c r="AX81" s="151">
        <f t="shared" si="90"/>
        <v>6777.2097161298825</v>
      </c>
      <c r="AY81" s="151">
        <f t="shared" si="91"/>
        <v>6085.3442702270204</v>
      </c>
      <c r="AZ81" s="151">
        <f t="shared" si="92"/>
        <v>5037.7940339482711</v>
      </c>
      <c r="BA81" s="151">
        <f t="shared" si="93"/>
        <v>4147.2046181062224</v>
      </c>
      <c r="BB81" s="149">
        <f t="shared" si="94"/>
        <v>92.838489262053173</v>
      </c>
      <c r="BC81" s="149">
        <f t="shared" si="95"/>
        <v>83.360880414068774</v>
      </c>
      <c r="BD81" s="149">
        <f t="shared" si="96"/>
        <v>69.010877177373587</v>
      </c>
      <c r="BE81" s="149">
        <f t="shared" si="97"/>
        <v>56.811022165838665</v>
      </c>
      <c r="BF81" s="151">
        <f t="shared" si="102"/>
        <v>16.213420373516467</v>
      </c>
      <c r="BG81" s="151">
        <f t="shared" si="103"/>
        <v>15.175422120266884</v>
      </c>
      <c r="BH81" s="151">
        <f t="shared" si="104"/>
        <v>13.327497444307596</v>
      </c>
      <c r="BI81" s="151">
        <f t="shared" si="105"/>
        <v>11.52001282807284</v>
      </c>
      <c r="BK81" s="105">
        <f t="shared" si="118"/>
        <v>3.0618507996475728</v>
      </c>
      <c r="BL81" s="105">
        <f t="shared" si="119"/>
        <v>2.3541408672714397</v>
      </c>
      <c r="BM81" s="105">
        <f t="shared" si="120"/>
        <v>1.3143285761359778</v>
      </c>
      <c r="BN81" s="105">
        <f t="shared" si="121"/>
        <v>0.46300684595300368</v>
      </c>
    </row>
    <row r="82" spans="1:66" x14ac:dyDescent="0.25">
      <c r="A82" s="141"/>
      <c r="B82" s="307"/>
      <c r="C82" s="308"/>
      <c r="D82" s="308"/>
      <c r="E82" s="326"/>
      <c r="F82" s="386" t="s">
        <v>3237</v>
      </c>
      <c r="G82" s="387"/>
      <c r="H82" s="364" t="s">
        <v>3240</v>
      </c>
      <c r="I82" s="406">
        <v>0.03</v>
      </c>
      <c r="J82" s="365">
        <v>-0.05</v>
      </c>
      <c r="K82" s="143"/>
      <c r="Q82" s="105"/>
      <c r="R82" s="105">
        <v>74</v>
      </c>
      <c r="S82" s="109">
        <f t="shared" si="106"/>
        <v>413.5856</v>
      </c>
      <c r="T82" s="109">
        <f t="shared" si="107"/>
        <v>1347.3743999999999</v>
      </c>
      <c r="U82" s="110">
        <f t="shared" si="82"/>
        <v>417</v>
      </c>
      <c r="V82" s="218">
        <f t="shared" ref="V82:V108" si="122">(IF((EXP((1.83706618810336 * LN((IF(S82 &gt; 300, S82, 300 - ( 50 * ( 300 - S82 ) / 200 ) )) + 1)) + (-0.09543393654025 * LN($R82 + 1)) + (0.00378390923577 * ($F$15 )) + (0.27721597082682 * LN(U82 + 1)) + (-0.06623347674796 * LN(((1-($F$21/100)) * U82) + 1)) + (-0.00987216709889 * ($F$20)) + (0.22365125007698 * LN($F$17+ 1)) + (-1.61054183159204 * LN((IF(T82 &lt; 1450, T82, 1450 + ( 75 * (T82- 1450 ) / 655 ) )) + 1)) + 0) - 1)&gt;0.3,(EXP((1.83706618810336 * LN((IF(S82 &gt; 300, S82, 300 - ( 50 * ( 300 - S82 ) / 200 ) )) + 1)) + (-0.09543393654025 * LN($R82 + 1)) + (0.00378390923577 * ($F$15 )) + (0.27721597082682 * LN(U82 + 1)) + (-0.06623347674796 * LN(((1-($F$21/100)) * U82) + 1)) + (-0.00987216709889 * ($F$20)) + (0.22365125007698 * LN($F$17+ 1)) + (-1.61054183159204 * LN((IF(T82 &lt; 1450, T82, 1450 + ( 75 * (T82- 1450 ) / 655 ) )) + 1)) + 0) - 1),              0.3*((0.55 * ( ( 1.1682 -  (0.3-(EXP((1.83706618810336 * LN((IF(S82 &gt; 300, S82, 300 - ( 50 * ( 300 - S82 ) / 200 ) )) + 1)) + (-0.09543393654025 * LN($R82 + 1)) + (0.00378390923577 * ($F$15 )) + (0.27721597082682 * LN(U82 + 1)) + (-0.06623347674796 * LN(((1-($F$21/100)) * U82) + 1)) + (-0.00987216709889 * ($F$20)) + (0.22365125007698 * LN($F$17+ 1)) + (-1.61054183159204 * LN((IF(T82 &lt; 1450, T82, 1450 + ( 75 * (T82- 1450 ) / 655 ) )) + 1)) + 0) - 1)))^3.9  )))                    ))*0.496*3.67</f>
        <v>4.02599421370111</v>
      </c>
      <c r="W82" s="296">
        <f t="shared" si="98"/>
        <v>404.021433</v>
      </c>
      <c r="X82" s="296">
        <f t="shared" si="108"/>
        <v>1366.0692197999999</v>
      </c>
      <c r="Y82" s="110">
        <f t="shared" si="83"/>
        <v>399</v>
      </c>
      <c r="Z82" s="218">
        <f t="shared" ref="Z82:Z108" si="123">(IF((EXP((1.83706618810336 * LN((IF(W82 &gt; 300, W82, 300 - ( 50 * ( 300 - W82 ) / 200 ) )) + 1)) + (-0.09543393654025 * LN($R82 + 1)) + (0.00378390923577 * ($F$15 )) + (0.27721597082682 * LN(Y82 + 1)) + (-0.06623347674796 * LN(((1-($F$21/100)) * Y82) + 1)) + (-0.00987216709889 * ($F$20)) + (0.22365125007698 * LN($F$17+ 1)) + (-1.61054183159204 * LN((IF(X82 &lt; 1450, X82, 1450 + ( 75 * (X82- 1450 ) / 655 ) )) + 1)) + 0) - 1)&gt;0.3,(EXP((1.83706618810336 * LN((IF(W82 &gt; 300, W82, 300 - ( 50 * ( 300 - W82 ) / 200 ) )) + 1)) + (-0.09543393654025 * LN($R82 + 1)) + (0.00378390923577 * ($F$15 )) + (0.27721597082682 * LN(Y82 + 1)) + (-0.06623347674796 * LN(((1-($F$21/100)) * Y82) + 1)) + (-0.00987216709889 * ($F$20)) + (0.22365125007698 * LN($F$17+ 1)) + (-1.61054183159204 * LN((IF(X82 &lt; 1450, X82, 1450 + ( 75 * (X82- 1450 ) / 655 ) )) + 1)) + 0) - 1),              0.3*((0.55 * ( ( 1.1682 -  (0.3-(EXP((1.83706618810336 * LN((IF(W82 &gt; 300, W82, 300 - ( 50 * ( 300 - W82 ) / 200 ) )) + 1)) + (-0.09543393654025 * LN($R82 + 1)) + (0.00378390923577 * ($F$15 )) + (0.27721597082682 * LN(Y82 + 1)) + (-0.06623347674796 * LN(((1-($F$21/100)) * Y82) + 1)) + (-0.00987216709889 * ($F$20)) + (0.22365125007698 * LN($F$17+ 1)) + (-1.61054183159204 * LN((IF(X82 &lt; 1450, X82, 1450 + ( 75 * (X82- 1450 ) / 655 ) )) + 1)) + 0) - 1)))^3.9  )))                    ))*0.496*3.67</f>
        <v>3.6068660083520814</v>
      </c>
      <c r="AA82" s="296">
        <f t="shared" si="99"/>
        <v>384.89309900000001</v>
      </c>
      <c r="AB82" s="296">
        <f t="shared" si="109"/>
        <v>1384.7640395999999</v>
      </c>
      <c r="AC82" s="110">
        <f t="shared" si="84"/>
        <v>376</v>
      </c>
      <c r="AD82" s="218">
        <f t="shared" ref="AD82:AD108" si="124">(IF((EXP((1.83706618810336 * LN((IF(AA82 &gt; 300, AA82, 300 - ( 50 * ( 300 - AA82 ) / 200 ) )) + 1)) + (-0.09543393654025 * LN($R82 + 1)) + (0.00378390923577 * ($F$15 )) + (0.27721597082682 * LN(AC82 + 1)) + (-0.06623347674796 * LN(((1-($F$21/100)) * AC82) + 1)) + (-0.00987216709889 * ($F$20)) + (0.22365125007698 * LN($F$17+ 1)) + (-1.61054183159204 * LN((IF(AB82 &lt; 1450, AB82, 1450 + ( 75 * (AB82- 1450 ) / 655 ) )) + 1)) + 0) - 1)&gt;0.3,(EXP((1.83706618810336 * LN((IF(AA82 &gt; 300, AA82, 300 - ( 50 * ( 300 - AA82 ) / 200 ) )) + 1)) + (-0.09543393654025 * LN($R82 + 1)) + (0.00378390923577 * ($F$15 )) + (0.27721597082682 * LN(AC82 + 1)) + (-0.06623347674796 * LN(((1-($F$21/100)) * AC82) + 1)) + (-0.00987216709889 * ($F$20)) + (0.22365125007698 * LN($F$17+ 1)) + (-1.61054183159204 * LN((IF(AB82 &lt; 1450, AB82, 1450 + ( 75 * (AB82- 1450 ) / 655 ) )) + 1)) + 0) - 1),              0.3*((0.55 * ( ( 1.1682 -  (0.3-(EXP((1.83706618810336 * LN((IF(AA82 &gt; 300, AA82, 300 - ( 50 * ( 300 - AA82 ) / 200 ) )) + 1)) + (-0.09543393654025 * LN($R82 + 1)) + (0.00378390923577 * ($F$15 )) + (0.27721597082682 * LN(AC82 + 1)) + (-0.06623347674796 * LN(((1-($F$21/100)) * AC82) + 1)) + (-0.00987216709889 * ($F$20)) + (0.22365125007698 * LN($F$17+ 1)) + (-1.61054183159204 * LN((IF(AB82 &lt; 1450, AB82, 1450 + ( 75 * (AB82- 1450 ) / 655 ) )) + 1)) + 0) - 1)))^3.9  )))                    ))*0.496*3.67</f>
        <v>2.9772147089329035</v>
      </c>
      <c r="AE82" s="109">
        <f t="shared" si="110"/>
        <v>365.76476500000001</v>
      </c>
      <c r="AF82" s="296">
        <f t="shared" si="111"/>
        <v>1397.2272527999999</v>
      </c>
      <c r="AG82" s="110">
        <f t="shared" si="85"/>
        <v>358</v>
      </c>
      <c r="AH82" s="218">
        <f t="shared" ref="AH82:AH108" si="125">(IF((EXP((1.83706618810336 * LN((IF(AE82 &gt; 300, AE82, 300 - ( 50 * ( 300 - AE82 ) / 200 ) )) + 1)) + (-0.09543393654025 * LN($R82 + 1)) + (0.00378390923577 * ($F$15 )) + (0.27721597082682 * LN(AG82 + 1)) + (-0.06623347674796 * LN(((1-($F$21/100)) * AG82) + 1)) + (-0.00987216709889 * ($F$20)) + (0.22365125007698 * LN($F$17+ 1)) + (-1.61054183159204 * LN((IF(AF82 &lt; 1450, AF82, 1450 + ( 75 * (AF82- 1450 ) / 655 ) )) + 1)) + 0) - 1)&gt;0.3,(EXP((1.83706618810336 * LN((IF(AE82 &gt; 300, AE82, 300 - ( 50 * ( 300 - AE82 ) / 200 ) )) + 1)) + (-0.09543393654025 * LN($R82 + 1)) + (0.00378390923577 * ($F$15 )) + (0.27721597082682 * LN(AG82 + 1)) + (-0.06623347674796 * LN(((1-($F$21/100)) * AG82) + 1)) + (-0.00987216709889 * ($F$20)) + (0.22365125007698 * LN($F$17+ 1)) + (-1.61054183159204 * LN((IF(AF82 &lt; 1450, AF82, 1450 + ( 75 * (AF82- 1450 ) / 655 ) )) + 1)) + 0) - 1),              0.3*((0.55 * ( ( 1.1682 -  (0.3-(EXP((1.83706618810336 * LN((IF(AE82 &gt; 300, AE82, 300 - ( 50 * ( 300 - AE82 ) / 200 ) )) + 1)) + (-0.09543393654025 * LN($R82 + 1)) + (0.00378390923577 * ($F$15 )) + (0.27721597082682 * LN(AG82 + 1)) + (-0.06623347674796 * LN(((1-($F$21/100)) * AG82) + 1)) + (-0.00987216709889 * ($F$20)) + (0.22365125007698 * LN($F$17+ 1)) + (-1.61054183159204 * LN((IF(AF82 &lt; 1450, AF82, 1450 + ( 75 * (AF82- 1450 ) / 655 ) )) + 1)) + 0) - 1)))^3.9  )))                    ))*0.496*3.67</f>
        <v>2.4423725834093624</v>
      </c>
      <c r="AI82" s="110">
        <f t="shared" si="112"/>
        <v>297.92357181388212</v>
      </c>
      <c r="AJ82" s="110">
        <f t="shared" si="113"/>
        <v>266.90808461805403</v>
      </c>
      <c r="AK82" s="110">
        <f t="shared" si="114"/>
        <v>220.31388846103485</v>
      </c>
      <c r="AL82" s="110">
        <f t="shared" si="115"/>
        <v>180.73557117229282</v>
      </c>
      <c r="AM82" s="103">
        <v>1</v>
      </c>
      <c r="AN82" s="114">
        <f t="shared" si="116"/>
        <v>1</v>
      </c>
      <c r="AO82" s="262"/>
      <c r="AP82" s="114">
        <f t="shared" si="100"/>
        <v>1</v>
      </c>
      <c r="AQ82" s="150">
        <f t="shared" si="117"/>
        <v>23</v>
      </c>
      <c r="AR82" s="262"/>
      <c r="AS82" s="150">
        <f t="shared" si="101"/>
        <v>23</v>
      </c>
      <c r="AT82" s="114">
        <f t="shared" si="86"/>
        <v>417</v>
      </c>
      <c r="AU82" s="114">
        <f t="shared" si="87"/>
        <v>399</v>
      </c>
      <c r="AV82" s="114">
        <f t="shared" si="88"/>
        <v>376</v>
      </c>
      <c r="AW82" s="114">
        <f t="shared" si="89"/>
        <v>358</v>
      </c>
      <c r="AX82" s="151">
        <f t="shared" si="90"/>
        <v>6852.2421517192888</v>
      </c>
      <c r="AY82" s="151">
        <f t="shared" si="91"/>
        <v>6138.8859462152432</v>
      </c>
      <c r="AZ82" s="151">
        <f t="shared" si="92"/>
        <v>5067.2194346038013</v>
      </c>
      <c r="BA82" s="151">
        <f t="shared" si="93"/>
        <v>4156.9181369627349</v>
      </c>
      <c r="BB82" s="149">
        <f t="shared" si="94"/>
        <v>92.597866915125536</v>
      </c>
      <c r="BC82" s="149">
        <f t="shared" si="95"/>
        <v>82.957918192097878</v>
      </c>
      <c r="BD82" s="149">
        <f t="shared" si="96"/>
        <v>68.475938305456779</v>
      </c>
      <c r="BE82" s="149">
        <f t="shared" si="97"/>
        <v>56.174569418415331</v>
      </c>
      <c r="BF82" s="151">
        <f t="shared" si="102"/>
        <v>16.432235375825634</v>
      </c>
      <c r="BG82" s="151">
        <f t="shared" si="103"/>
        <v>15.385679063196099</v>
      </c>
      <c r="BH82" s="151">
        <f t="shared" si="104"/>
        <v>13.476647432456918</v>
      </c>
      <c r="BI82" s="151">
        <f t="shared" si="105"/>
        <v>11.611503175873562</v>
      </c>
      <c r="BK82" s="105">
        <f t="shared" si="118"/>
        <v>3.2622798082350641</v>
      </c>
      <c r="BL82" s="105">
        <f t="shared" si="119"/>
        <v>2.3278989560096761</v>
      </c>
      <c r="BM82" s="105">
        <f t="shared" si="120"/>
        <v>1.2793652458926204</v>
      </c>
      <c r="BN82" s="105">
        <f t="shared" si="121"/>
        <v>0.42232690680489782</v>
      </c>
    </row>
    <row r="83" spans="1:66" x14ac:dyDescent="0.25">
      <c r="A83" s="141"/>
      <c r="B83" s="307"/>
      <c r="C83" s="308"/>
      <c r="D83" s="308"/>
      <c r="E83" s="326"/>
      <c r="F83" s="388" t="s">
        <v>3238</v>
      </c>
      <c r="G83" s="389"/>
      <c r="H83" s="364" t="s">
        <v>3241</v>
      </c>
      <c r="I83" s="406">
        <v>0.06</v>
      </c>
      <c r="J83" s="365">
        <v>-0.15</v>
      </c>
      <c r="K83" s="143"/>
      <c r="Q83" s="105"/>
      <c r="R83" s="106">
        <v>75</v>
      </c>
      <c r="S83" s="109">
        <f t="shared" si="106"/>
        <v>413.5856</v>
      </c>
      <c r="T83" s="109">
        <f t="shared" si="107"/>
        <v>1347.3743999999999</v>
      </c>
      <c r="U83" s="110">
        <f t="shared" si="82"/>
        <v>415</v>
      </c>
      <c r="V83" s="218">
        <f t="shared" si="122"/>
        <v>4.0126713876099034</v>
      </c>
      <c r="W83" s="296">
        <f t="shared" si="98"/>
        <v>403.89218749999998</v>
      </c>
      <c r="X83" s="296">
        <f t="shared" si="108"/>
        <v>1366.3218525</v>
      </c>
      <c r="Y83" s="110">
        <f t="shared" si="83"/>
        <v>397</v>
      </c>
      <c r="Z83" s="218">
        <f t="shared" si="123"/>
        <v>3.5894645099886251</v>
      </c>
      <c r="AA83" s="296">
        <f t="shared" si="99"/>
        <v>384.50536249999999</v>
      </c>
      <c r="AB83" s="296">
        <f t="shared" si="109"/>
        <v>1385.2693049999998</v>
      </c>
      <c r="AC83" s="110">
        <f t="shared" si="84"/>
        <v>375</v>
      </c>
      <c r="AD83" s="218">
        <f t="shared" si="124"/>
        <v>2.9568127098976826</v>
      </c>
      <c r="AE83" s="109">
        <f t="shared" si="110"/>
        <v>365.1185375</v>
      </c>
      <c r="AF83" s="296">
        <f t="shared" si="111"/>
        <v>1397.90094</v>
      </c>
      <c r="AG83" s="110">
        <f t="shared" si="85"/>
        <v>356</v>
      </c>
      <c r="AH83" s="218">
        <f t="shared" si="125"/>
        <v>2.4149004138552899</v>
      </c>
      <c r="AI83" s="110">
        <f t="shared" si="112"/>
        <v>300.95035407074278</v>
      </c>
      <c r="AJ83" s="110">
        <f t="shared" si="113"/>
        <v>269.20983824914686</v>
      </c>
      <c r="AK83" s="110">
        <f t="shared" si="114"/>
        <v>221.7609532423262</v>
      </c>
      <c r="AL83" s="110">
        <f t="shared" si="115"/>
        <v>181.11753103914674</v>
      </c>
      <c r="AM83" s="103">
        <v>1</v>
      </c>
      <c r="AN83" s="114">
        <f t="shared" si="116"/>
        <v>1</v>
      </c>
      <c r="AO83" s="262"/>
      <c r="AP83" s="114">
        <f t="shared" si="100"/>
        <v>1</v>
      </c>
      <c r="AQ83" s="150">
        <f t="shared" si="117"/>
        <v>23</v>
      </c>
      <c r="AR83" s="262"/>
      <c r="AS83" s="150">
        <f t="shared" si="101"/>
        <v>23</v>
      </c>
      <c r="AT83" s="114">
        <f t="shared" si="86"/>
        <v>415</v>
      </c>
      <c r="AU83" s="114">
        <f t="shared" si="87"/>
        <v>397</v>
      </c>
      <c r="AV83" s="114">
        <f t="shared" si="88"/>
        <v>375</v>
      </c>
      <c r="AW83" s="114">
        <f t="shared" si="89"/>
        <v>356</v>
      </c>
      <c r="AX83" s="151">
        <f t="shared" si="90"/>
        <v>6921.8581436270842</v>
      </c>
      <c r="AY83" s="151">
        <f t="shared" si="91"/>
        <v>6191.8262797303778</v>
      </c>
      <c r="AZ83" s="151">
        <f t="shared" si="92"/>
        <v>5100.501924573502</v>
      </c>
      <c r="BA83" s="151">
        <f t="shared" si="93"/>
        <v>4165.703213900375</v>
      </c>
      <c r="BB83" s="149">
        <f t="shared" si="94"/>
        <v>92.291441915027775</v>
      </c>
      <c r="BC83" s="149">
        <f t="shared" si="95"/>
        <v>82.557683729738372</v>
      </c>
      <c r="BD83" s="149">
        <f t="shared" si="96"/>
        <v>68.006692327646704</v>
      </c>
      <c r="BE83" s="149">
        <f t="shared" si="97"/>
        <v>55.542709518671664</v>
      </c>
      <c r="BF83" s="151">
        <f t="shared" si="102"/>
        <v>16.679176249703819</v>
      </c>
      <c r="BG83" s="151">
        <f t="shared" si="103"/>
        <v>15.596539747431683</v>
      </c>
      <c r="BH83" s="151">
        <f t="shared" si="104"/>
        <v>13.601338465529338</v>
      </c>
      <c r="BI83" s="151">
        <f t="shared" si="105"/>
        <v>11.701413522192064</v>
      </c>
      <c r="BK83" s="105">
        <f t="shared" si="118"/>
        <v>3.0267822568606562</v>
      </c>
      <c r="BL83" s="105">
        <f t="shared" si="119"/>
        <v>2.3017536310928222</v>
      </c>
      <c r="BM83" s="105">
        <f t="shared" si="120"/>
        <v>1.4470647812913455</v>
      </c>
      <c r="BN83" s="105">
        <f t="shared" si="121"/>
        <v>0.38195986685391858</v>
      </c>
    </row>
    <row r="84" spans="1:66" ht="15.75" thickBot="1" x14ac:dyDescent="0.3">
      <c r="A84" s="141"/>
      <c r="B84" s="307"/>
      <c r="C84" s="308"/>
      <c r="D84" s="308"/>
      <c r="E84" s="326"/>
      <c r="F84" s="390" t="s">
        <v>3239</v>
      </c>
      <c r="G84" s="391"/>
      <c r="H84" s="366" t="s">
        <v>3242</v>
      </c>
      <c r="I84" s="407">
        <v>0.08</v>
      </c>
      <c r="J84" s="367">
        <v>-0.25</v>
      </c>
      <c r="K84" s="143"/>
      <c r="Q84" s="105"/>
      <c r="R84" s="105">
        <v>76</v>
      </c>
      <c r="S84" s="109">
        <f t="shared" si="106"/>
        <v>413.5856</v>
      </c>
      <c r="T84" s="109">
        <f t="shared" si="107"/>
        <v>1347.3743999999999</v>
      </c>
      <c r="U84" s="110">
        <f t="shared" si="82"/>
        <v>414</v>
      </c>
      <c r="V84" s="218">
        <f t="shared" si="122"/>
        <v>4.0024256194132777</v>
      </c>
      <c r="W84" s="296">
        <f t="shared" si="98"/>
        <v>403.76294200000001</v>
      </c>
      <c r="X84" s="296">
        <f t="shared" si="108"/>
        <v>1366.5744852</v>
      </c>
      <c r="Y84" s="110">
        <f t="shared" si="83"/>
        <v>396</v>
      </c>
      <c r="Z84" s="218">
        <f t="shared" si="123"/>
        <v>3.575064691363016</v>
      </c>
      <c r="AA84" s="296">
        <f t="shared" si="99"/>
        <v>384.11762599999997</v>
      </c>
      <c r="AB84" s="296">
        <f t="shared" si="109"/>
        <v>1385.7745703999999</v>
      </c>
      <c r="AC84" s="110">
        <f t="shared" si="84"/>
        <v>373</v>
      </c>
      <c r="AD84" s="218">
        <f t="shared" si="124"/>
        <v>2.9338657836845172</v>
      </c>
      <c r="AE84" s="109">
        <f t="shared" si="110"/>
        <v>364.47230999999999</v>
      </c>
      <c r="AF84" s="296">
        <f t="shared" si="111"/>
        <v>1398.5746271999999</v>
      </c>
      <c r="AG84" s="110">
        <f t="shared" si="85"/>
        <v>354</v>
      </c>
      <c r="AH84" s="218">
        <f t="shared" si="125"/>
        <v>2.3876241037164383</v>
      </c>
      <c r="AI84" s="110">
        <f t="shared" si="112"/>
        <v>304.18434707540911</v>
      </c>
      <c r="AJ84" s="110">
        <f t="shared" si="113"/>
        <v>271.70491654358921</v>
      </c>
      <c r="AK84" s="110">
        <f t="shared" si="114"/>
        <v>222.97379956002331</v>
      </c>
      <c r="AL84" s="110">
        <f t="shared" si="115"/>
        <v>181.45943188244931</v>
      </c>
      <c r="AM84" s="103">
        <v>1</v>
      </c>
      <c r="AN84" s="114">
        <f t="shared" si="116"/>
        <v>1</v>
      </c>
      <c r="AO84" s="262"/>
      <c r="AP84" s="114">
        <f t="shared" si="100"/>
        <v>1</v>
      </c>
      <c r="AQ84" s="150">
        <f t="shared" si="117"/>
        <v>23</v>
      </c>
      <c r="AR84" s="262"/>
      <c r="AS84" s="150">
        <f t="shared" si="101"/>
        <v>23</v>
      </c>
      <c r="AT84" s="114">
        <f t="shared" si="86"/>
        <v>414</v>
      </c>
      <c r="AU84" s="114">
        <f t="shared" si="87"/>
        <v>396</v>
      </c>
      <c r="AV84" s="114">
        <f t="shared" si="88"/>
        <v>373</v>
      </c>
      <c r="AW84" s="114">
        <f t="shared" si="89"/>
        <v>354</v>
      </c>
      <c r="AX84" s="151">
        <f t="shared" si="90"/>
        <v>6996.2399827344098</v>
      </c>
      <c r="AY84" s="151">
        <f t="shared" si="91"/>
        <v>6249.2130805025517</v>
      </c>
      <c r="AZ84" s="151">
        <f t="shared" si="92"/>
        <v>5128.3973898805361</v>
      </c>
      <c r="BA84" s="151">
        <f t="shared" si="93"/>
        <v>4173.5669332963344</v>
      </c>
      <c r="BB84" s="149">
        <f t="shared" si="94"/>
        <v>92.055789246505384</v>
      </c>
      <c r="BC84" s="149">
        <f t="shared" si="95"/>
        <v>82.226487901349373</v>
      </c>
      <c r="BD84" s="149">
        <f t="shared" si="96"/>
        <v>67.478913024743889</v>
      </c>
      <c r="BE84" s="149">
        <f t="shared" si="97"/>
        <v>54.915354385478082</v>
      </c>
      <c r="BF84" s="151">
        <f t="shared" si="102"/>
        <v>16.899130393078284</v>
      </c>
      <c r="BG84" s="151">
        <f t="shared" si="103"/>
        <v>15.78084111238018</v>
      </c>
      <c r="BH84" s="151">
        <f t="shared" si="104"/>
        <v>13.749054664559079</v>
      </c>
      <c r="BI84" s="151">
        <f t="shared" si="105"/>
        <v>11.789737099707159</v>
      </c>
      <c r="BK84" s="105">
        <f t="shared" si="118"/>
        <v>3.2339930046663312</v>
      </c>
      <c r="BL84" s="105">
        <f t="shared" si="119"/>
        <v>2.4950782944423509</v>
      </c>
      <c r="BM84" s="105">
        <f t="shared" si="120"/>
        <v>1.2128463176971138</v>
      </c>
      <c r="BN84" s="105">
        <f t="shared" si="121"/>
        <v>0.34190084330256809</v>
      </c>
    </row>
    <row r="85" spans="1:66" x14ac:dyDescent="0.25">
      <c r="A85" s="141"/>
      <c r="B85" s="307"/>
      <c r="C85" s="308"/>
      <c r="D85" s="308"/>
      <c r="E85" s="326"/>
      <c r="F85" s="372" t="s">
        <v>3259</v>
      </c>
      <c r="G85" s="373"/>
      <c r="H85" s="374"/>
      <c r="I85" s="374"/>
      <c r="J85" s="375" t="str">
        <f>$E$25</f>
        <v>Tree-dominated Environmental Planting</v>
      </c>
      <c r="K85" s="143"/>
      <c r="Q85" s="105"/>
      <c r="R85" s="106">
        <v>77</v>
      </c>
      <c r="S85" s="109">
        <f t="shared" si="106"/>
        <v>413.5856</v>
      </c>
      <c r="T85" s="109">
        <f t="shared" si="107"/>
        <v>1347.3743999999999</v>
      </c>
      <c r="U85" s="110">
        <f t="shared" si="82"/>
        <v>412</v>
      </c>
      <c r="V85" s="218">
        <f t="shared" si="122"/>
        <v>3.9893029585997457</v>
      </c>
      <c r="W85" s="296">
        <f t="shared" si="98"/>
        <v>403.63369649999999</v>
      </c>
      <c r="X85" s="296">
        <f t="shared" si="108"/>
        <v>1366.8271178999998</v>
      </c>
      <c r="Y85" s="110">
        <f t="shared" si="83"/>
        <v>394</v>
      </c>
      <c r="Z85" s="218">
        <f t="shared" si="123"/>
        <v>3.5578956049123502</v>
      </c>
      <c r="AA85" s="296">
        <f t="shared" si="99"/>
        <v>383.72988950000001</v>
      </c>
      <c r="AB85" s="296">
        <f t="shared" si="109"/>
        <v>1386.2798358</v>
      </c>
      <c r="AC85" s="110">
        <f t="shared" si="84"/>
        <v>371</v>
      </c>
      <c r="AD85" s="218">
        <f t="shared" si="124"/>
        <v>2.911068559021484</v>
      </c>
      <c r="AE85" s="109">
        <f t="shared" si="110"/>
        <v>363.82608249999998</v>
      </c>
      <c r="AF85" s="296">
        <f t="shared" si="111"/>
        <v>1399.2483144</v>
      </c>
      <c r="AG85" s="110">
        <f t="shared" si="85"/>
        <v>352</v>
      </c>
      <c r="AH85" s="218">
        <f t="shared" si="125"/>
        <v>2.3605399608090689</v>
      </c>
      <c r="AI85" s="110">
        <f t="shared" si="112"/>
        <v>307.17632781218043</v>
      </c>
      <c r="AJ85" s="110">
        <f t="shared" si="113"/>
        <v>273.95796157825094</v>
      </c>
      <c r="AK85" s="110">
        <f t="shared" si="114"/>
        <v>224.15227904465428</v>
      </c>
      <c r="AL85" s="110">
        <f t="shared" si="115"/>
        <v>181.76157698229829</v>
      </c>
      <c r="AM85" s="103">
        <v>1</v>
      </c>
      <c r="AN85" s="114">
        <f t="shared" si="116"/>
        <v>1</v>
      </c>
      <c r="AO85" s="262"/>
      <c r="AP85" s="114">
        <f t="shared" si="100"/>
        <v>1</v>
      </c>
      <c r="AQ85" s="150">
        <f t="shared" si="117"/>
        <v>23</v>
      </c>
      <c r="AR85" s="262"/>
      <c r="AS85" s="150">
        <f t="shared" si="101"/>
        <v>23</v>
      </c>
      <c r="AT85" s="114">
        <f t="shared" si="86"/>
        <v>412</v>
      </c>
      <c r="AU85" s="114">
        <f t="shared" si="87"/>
        <v>394</v>
      </c>
      <c r="AV85" s="114">
        <f t="shared" si="88"/>
        <v>371</v>
      </c>
      <c r="AW85" s="114">
        <f t="shared" si="89"/>
        <v>352</v>
      </c>
      <c r="AX85" s="151">
        <f t="shared" si="90"/>
        <v>7065.0555396801501</v>
      </c>
      <c r="AY85" s="151">
        <f t="shared" si="91"/>
        <v>6301.0331162997718</v>
      </c>
      <c r="AZ85" s="151">
        <f t="shared" si="92"/>
        <v>5155.5024180270484</v>
      </c>
      <c r="BA85" s="151">
        <f t="shared" si="93"/>
        <v>4180.5162705928606</v>
      </c>
      <c r="BB85" s="149">
        <f t="shared" si="94"/>
        <v>91.753968047794146</v>
      </c>
      <c r="BC85" s="149">
        <f t="shared" si="95"/>
        <v>81.831598912984049</v>
      </c>
      <c r="BD85" s="149">
        <f t="shared" si="96"/>
        <v>66.954576857494132</v>
      </c>
      <c r="BE85" s="149">
        <f t="shared" si="97"/>
        <v>54.292419098608583</v>
      </c>
      <c r="BF85" s="151">
        <f t="shared" si="102"/>
        <v>17.148193057476092</v>
      </c>
      <c r="BG85" s="151">
        <f t="shared" si="103"/>
        <v>15.992469838324293</v>
      </c>
      <c r="BH85" s="151">
        <f t="shared" si="104"/>
        <v>13.896232932687463</v>
      </c>
      <c r="BI85" s="151">
        <f t="shared" si="105"/>
        <v>11.876466677820627</v>
      </c>
      <c r="BK85" s="105">
        <f t="shared" si="118"/>
        <v>2.9919807367713247</v>
      </c>
      <c r="BL85" s="105">
        <f t="shared" si="119"/>
        <v>2.2530450346617386</v>
      </c>
      <c r="BM85" s="105">
        <f t="shared" si="120"/>
        <v>1.1784794846309694</v>
      </c>
      <c r="BN85" s="105">
        <f t="shared" si="121"/>
        <v>0.30214509984898541</v>
      </c>
    </row>
    <row r="86" spans="1:66" x14ac:dyDescent="0.25">
      <c r="A86" s="141"/>
      <c r="B86" s="310"/>
      <c r="C86" s="311"/>
      <c r="D86" s="311"/>
      <c r="E86" s="325"/>
      <c r="F86" s="376" t="str">
        <f>IF($F$10="SA", "South Australian Cleared Agricultural Lands",$F$11)</f>
        <v>South Australian Cleared Agricultural Lands</v>
      </c>
      <c r="G86" s="377"/>
      <c r="H86" s="378"/>
      <c r="I86" s="378"/>
      <c r="J86" s="300"/>
      <c r="K86" s="143"/>
      <c r="Q86" s="105"/>
      <c r="R86" s="105">
        <v>78</v>
      </c>
      <c r="S86" s="109">
        <f t="shared" si="106"/>
        <v>413.5856</v>
      </c>
      <c r="T86" s="109">
        <f t="shared" si="107"/>
        <v>1347.3743999999999</v>
      </c>
      <c r="U86" s="110">
        <f t="shared" si="82"/>
        <v>411</v>
      </c>
      <c r="V86" s="218">
        <f t="shared" si="122"/>
        <v>3.9792609243354264</v>
      </c>
      <c r="W86" s="296">
        <f t="shared" si="98"/>
        <v>403.50445100000002</v>
      </c>
      <c r="X86" s="296">
        <f t="shared" si="108"/>
        <v>1367.0797505999999</v>
      </c>
      <c r="Y86" s="110">
        <f t="shared" si="83"/>
        <v>393</v>
      </c>
      <c r="Z86" s="218">
        <f t="shared" si="123"/>
        <v>3.5437269935542317</v>
      </c>
      <c r="AA86" s="296">
        <f t="shared" si="99"/>
        <v>383.342153</v>
      </c>
      <c r="AB86" s="296">
        <f t="shared" si="109"/>
        <v>1386.7851011999999</v>
      </c>
      <c r="AC86" s="110">
        <f t="shared" si="84"/>
        <v>369</v>
      </c>
      <c r="AD86" s="218">
        <f t="shared" si="124"/>
        <v>2.8884176771114576</v>
      </c>
      <c r="AE86" s="109">
        <f t="shared" si="110"/>
        <v>363.17985499999998</v>
      </c>
      <c r="AF86" s="296">
        <f t="shared" si="111"/>
        <v>1399.9220015999999</v>
      </c>
      <c r="AG86" s="110">
        <f t="shared" si="85"/>
        <v>350</v>
      </c>
      <c r="AH86" s="218">
        <f t="shared" si="125"/>
        <v>2.3336444233487588</v>
      </c>
      <c r="AI86" s="110">
        <f t="shared" si="112"/>
        <v>310.38235209816327</v>
      </c>
      <c r="AJ86" s="110">
        <f t="shared" si="113"/>
        <v>276.41070549723008</v>
      </c>
      <c r="AK86" s="110">
        <f t="shared" si="114"/>
        <v>225.2965788146937</v>
      </c>
      <c r="AL86" s="110">
        <f t="shared" si="115"/>
        <v>182.02426502120318</v>
      </c>
      <c r="AM86" s="103">
        <v>1</v>
      </c>
      <c r="AN86" s="114">
        <f t="shared" si="116"/>
        <v>1</v>
      </c>
      <c r="AO86" s="262"/>
      <c r="AP86" s="114">
        <f t="shared" si="100"/>
        <v>1</v>
      </c>
      <c r="AQ86" s="150">
        <f t="shared" si="117"/>
        <v>23</v>
      </c>
      <c r="AR86" s="262"/>
      <c r="AS86" s="150">
        <f t="shared" si="101"/>
        <v>23</v>
      </c>
      <c r="AT86" s="114">
        <f t="shared" si="86"/>
        <v>411</v>
      </c>
      <c r="AU86" s="114">
        <f t="shared" si="87"/>
        <v>393</v>
      </c>
      <c r="AV86" s="114">
        <f t="shared" si="88"/>
        <v>369</v>
      </c>
      <c r="AW86" s="114">
        <f t="shared" si="89"/>
        <v>350</v>
      </c>
      <c r="AX86" s="151">
        <f t="shared" si="90"/>
        <v>7138.7940982577547</v>
      </c>
      <c r="AY86" s="151">
        <f t="shared" si="91"/>
        <v>6357.4462264362919</v>
      </c>
      <c r="AZ86" s="151">
        <f t="shared" si="92"/>
        <v>5181.8213127379549</v>
      </c>
      <c r="BA86" s="151">
        <f t="shared" si="93"/>
        <v>4186.5580954876732</v>
      </c>
      <c r="BB86" s="149">
        <f t="shared" si="94"/>
        <v>91.523001259714803</v>
      </c>
      <c r="BC86" s="149">
        <f t="shared" si="95"/>
        <v>81.505720851747327</v>
      </c>
      <c r="BD86" s="149">
        <f t="shared" si="96"/>
        <v>66.433606573563523</v>
      </c>
      <c r="BE86" s="149">
        <f t="shared" si="97"/>
        <v>53.673821737021449</v>
      </c>
      <c r="BF86" s="151">
        <f t="shared" si="102"/>
        <v>17.369328706223246</v>
      </c>
      <c r="BG86" s="151">
        <f t="shared" si="103"/>
        <v>16.176707955308629</v>
      </c>
      <c r="BH86" s="151">
        <f t="shared" si="104"/>
        <v>14.04287618628172</v>
      </c>
      <c r="BI86" s="151">
        <f t="shared" si="105"/>
        <v>11.961594558536209</v>
      </c>
      <c r="BK86" s="105">
        <f t="shared" si="118"/>
        <v>3.206024285982835</v>
      </c>
      <c r="BL86" s="105">
        <f t="shared" si="119"/>
        <v>2.452743918979138</v>
      </c>
      <c r="BM86" s="105">
        <f t="shared" si="120"/>
        <v>1.1442997700394244</v>
      </c>
      <c r="BN86" s="105">
        <f t="shared" si="121"/>
        <v>0.26268803890488357</v>
      </c>
    </row>
    <row r="87" spans="1:66" x14ac:dyDescent="0.25">
      <c r="A87" s="141"/>
      <c r="B87" s="310"/>
      <c r="C87" s="311"/>
      <c r="D87" s="311"/>
      <c r="E87" s="368"/>
      <c r="F87" s="379" t="str">
        <f>"Potential: "&amp;$I$10</f>
        <v xml:space="preserve">Potential: 10201618 ha  </v>
      </c>
      <c r="G87" s="377"/>
      <c r="H87" s="298"/>
      <c r="I87" s="380" t="str">
        <f>IF(D13&amp;D20&amp;$E$13&amp;$E$14&amp;$E$15&amp;$E$17&amp;$E$20&amp;$E$21&amp;$E$22&amp;$E$23="Optional &gt;&gt;Optional &gt;&gt;","Default Values","User Modified Values")</f>
        <v>Default Values</v>
      </c>
      <c r="J87" s="300"/>
      <c r="K87" s="143"/>
      <c r="Q87" s="105"/>
      <c r="R87" s="106">
        <v>79</v>
      </c>
      <c r="S87" s="109">
        <f t="shared" si="106"/>
        <v>413.5856</v>
      </c>
      <c r="T87" s="109">
        <f t="shared" si="107"/>
        <v>1347.3743999999999</v>
      </c>
      <c r="U87" s="110">
        <f t="shared" si="82"/>
        <v>409</v>
      </c>
      <c r="V87" s="218">
        <f t="shared" si="122"/>
        <v>3.9663262191507727</v>
      </c>
      <c r="W87" s="296">
        <f t="shared" si="98"/>
        <v>403.37520549999999</v>
      </c>
      <c r="X87" s="296">
        <f t="shared" si="108"/>
        <v>1367.3323832999999</v>
      </c>
      <c r="Y87" s="110">
        <f t="shared" si="83"/>
        <v>391</v>
      </c>
      <c r="Z87" s="218">
        <f t="shared" si="123"/>
        <v>3.52677787556122</v>
      </c>
      <c r="AA87" s="296">
        <f t="shared" si="99"/>
        <v>382.95441649999998</v>
      </c>
      <c r="AB87" s="296">
        <f t="shared" si="109"/>
        <v>1387.2903666</v>
      </c>
      <c r="AC87" s="110">
        <f t="shared" si="84"/>
        <v>367</v>
      </c>
      <c r="AD87" s="218">
        <f t="shared" si="124"/>
        <v>2.865909898764877</v>
      </c>
      <c r="AE87" s="109">
        <f t="shared" si="110"/>
        <v>362.53362750000002</v>
      </c>
      <c r="AF87" s="296">
        <f t="shared" si="111"/>
        <v>1400.5956887999998</v>
      </c>
      <c r="AG87" s="110">
        <f t="shared" si="85"/>
        <v>348</v>
      </c>
      <c r="AH87" s="218">
        <f t="shared" si="125"/>
        <v>2.3069340533604104</v>
      </c>
      <c r="AI87" s="110">
        <f t="shared" si="112"/>
        <v>313.33977131291101</v>
      </c>
      <c r="AJ87" s="110">
        <f t="shared" si="113"/>
        <v>278.61545216933638</v>
      </c>
      <c r="AK87" s="110">
        <f t="shared" si="114"/>
        <v>226.40688200242528</v>
      </c>
      <c r="AL87" s="110">
        <f t="shared" si="115"/>
        <v>182.24779021547241</v>
      </c>
      <c r="AM87" s="103">
        <v>1</v>
      </c>
      <c r="AN87" s="114">
        <f t="shared" si="116"/>
        <v>1</v>
      </c>
      <c r="AO87" s="262"/>
      <c r="AP87" s="114">
        <f t="shared" si="100"/>
        <v>1</v>
      </c>
      <c r="AQ87" s="150">
        <f t="shared" si="117"/>
        <v>23</v>
      </c>
      <c r="AR87" s="262"/>
      <c r="AS87" s="150">
        <f t="shared" si="101"/>
        <v>23</v>
      </c>
      <c r="AT87" s="114">
        <f t="shared" si="86"/>
        <v>409</v>
      </c>
      <c r="AU87" s="114">
        <f t="shared" si="87"/>
        <v>391</v>
      </c>
      <c r="AV87" s="114">
        <f t="shared" si="88"/>
        <v>367</v>
      </c>
      <c r="AW87" s="114">
        <f t="shared" si="89"/>
        <v>348</v>
      </c>
      <c r="AX87" s="151">
        <f t="shared" si="90"/>
        <v>7206.8147401969536</v>
      </c>
      <c r="AY87" s="151">
        <f t="shared" si="91"/>
        <v>6408.1553998947365</v>
      </c>
      <c r="AZ87" s="151">
        <f t="shared" si="92"/>
        <v>5207.3582860557817</v>
      </c>
      <c r="BA87" s="151">
        <f t="shared" si="93"/>
        <v>4191.6991749558656</v>
      </c>
      <c r="BB87" s="149">
        <f t="shared" si="94"/>
        <v>91.225503040467771</v>
      </c>
      <c r="BC87" s="149">
        <f t="shared" si="95"/>
        <v>81.115891137908065</v>
      </c>
      <c r="BD87" s="149">
        <f t="shared" si="96"/>
        <v>65.915927671592172</v>
      </c>
      <c r="BE87" s="149">
        <f t="shared" si="97"/>
        <v>53.059483227289441</v>
      </c>
      <c r="BF87" s="151">
        <f t="shared" si="102"/>
        <v>17.620573936911867</v>
      </c>
      <c r="BG87" s="151">
        <f t="shared" si="103"/>
        <v>16.389144245255082</v>
      </c>
      <c r="BH87" s="151">
        <f t="shared" si="104"/>
        <v>14.188987155465345</v>
      </c>
      <c r="BI87" s="151">
        <f t="shared" si="105"/>
        <v>12.045112571712258</v>
      </c>
      <c r="BK87" s="105">
        <f t="shared" si="118"/>
        <v>2.9574192147477447</v>
      </c>
      <c r="BL87" s="105">
        <f t="shared" si="119"/>
        <v>2.204746672106296</v>
      </c>
      <c r="BM87" s="105">
        <f t="shared" si="120"/>
        <v>1.1103031877315743</v>
      </c>
      <c r="BN87" s="105">
        <f t="shared" si="121"/>
        <v>0.22352519426922868</v>
      </c>
    </row>
    <row r="88" spans="1:66" x14ac:dyDescent="0.25">
      <c r="A88" s="141"/>
      <c r="B88" s="310"/>
      <c r="C88" s="311"/>
      <c r="D88" s="311"/>
      <c r="E88" s="368"/>
      <c r="F88" s="381" t="str">
        <f>$B$13</f>
        <v xml:space="preserve">  Rainfall (mm/yr)</v>
      </c>
      <c r="G88" s="298"/>
      <c r="H88" s="378"/>
      <c r="I88" s="382">
        <f>$F$13</f>
        <v>413.5856</v>
      </c>
      <c r="J88" s="383" t="s">
        <v>3263</v>
      </c>
      <c r="K88" s="143"/>
      <c r="Q88" s="105"/>
      <c r="R88" s="105">
        <v>80</v>
      </c>
      <c r="S88" s="109">
        <f t="shared" si="106"/>
        <v>413.5856</v>
      </c>
      <c r="T88" s="109">
        <f t="shared" si="107"/>
        <v>1347.3743999999999</v>
      </c>
      <c r="U88" s="110">
        <f t="shared" si="82"/>
        <v>408</v>
      </c>
      <c r="V88" s="218">
        <f t="shared" si="122"/>
        <v>3.956476506818976</v>
      </c>
      <c r="W88" s="296">
        <f t="shared" si="98"/>
        <v>403.24596000000003</v>
      </c>
      <c r="X88" s="296">
        <f t="shared" si="108"/>
        <v>1367.585016</v>
      </c>
      <c r="Y88" s="110">
        <f t="shared" si="83"/>
        <v>390</v>
      </c>
      <c r="Z88" s="218">
        <f t="shared" si="123"/>
        <v>3.5128288096282398</v>
      </c>
      <c r="AA88" s="296">
        <f t="shared" si="99"/>
        <v>382.56668000000002</v>
      </c>
      <c r="AB88" s="296">
        <f t="shared" si="109"/>
        <v>1387.7956319999998</v>
      </c>
      <c r="AC88" s="110">
        <f t="shared" si="84"/>
        <v>366</v>
      </c>
      <c r="AD88" s="218">
        <f t="shared" si="124"/>
        <v>2.8462442546663276</v>
      </c>
      <c r="AE88" s="109">
        <f t="shared" si="110"/>
        <v>361.88740000000001</v>
      </c>
      <c r="AF88" s="296">
        <f t="shared" si="111"/>
        <v>1401.269376</v>
      </c>
      <c r="AG88" s="110">
        <f t="shared" si="85"/>
        <v>346</v>
      </c>
      <c r="AH88" s="218">
        <f t="shared" si="125"/>
        <v>2.2804055304963651</v>
      </c>
      <c r="AI88" s="110">
        <f t="shared" si="112"/>
        <v>316.51812054551806</v>
      </c>
      <c r="AJ88" s="110">
        <f t="shared" si="113"/>
        <v>281.02630477025917</v>
      </c>
      <c r="AK88" s="110">
        <f t="shared" si="114"/>
        <v>227.69954037330621</v>
      </c>
      <c r="AL88" s="110">
        <f t="shared" si="115"/>
        <v>182.43244243970921</v>
      </c>
      <c r="AM88" s="103">
        <v>1</v>
      </c>
      <c r="AN88" s="114">
        <f t="shared" si="116"/>
        <v>1</v>
      </c>
      <c r="AO88" s="262"/>
      <c r="AP88" s="114">
        <f t="shared" si="100"/>
        <v>1</v>
      </c>
      <c r="AQ88" s="150">
        <f t="shared" si="117"/>
        <v>23</v>
      </c>
      <c r="AR88" s="262"/>
      <c r="AS88" s="150">
        <f t="shared" si="101"/>
        <v>23</v>
      </c>
      <c r="AT88" s="114">
        <f t="shared" si="86"/>
        <v>408</v>
      </c>
      <c r="AU88" s="114">
        <f t="shared" si="87"/>
        <v>390</v>
      </c>
      <c r="AV88" s="114">
        <f t="shared" si="88"/>
        <v>366</v>
      </c>
      <c r="AW88" s="114">
        <f t="shared" si="89"/>
        <v>346</v>
      </c>
      <c r="AX88" s="151">
        <f t="shared" si="90"/>
        <v>7279.9167725469151</v>
      </c>
      <c r="AY88" s="151">
        <f t="shared" si="91"/>
        <v>6463.6050097159614</v>
      </c>
      <c r="AZ88" s="151">
        <f t="shared" si="92"/>
        <v>5237.0894285860431</v>
      </c>
      <c r="BA88" s="151">
        <f t="shared" si="93"/>
        <v>4195.9461761133116</v>
      </c>
      <c r="BB88" s="149">
        <f t="shared" si="94"/>
        <v>90.998959656836448</v>
      </c>
      <c r="BC88" s="149">
        <f t="shared" si="95"/>
        <v>80.795062621449517</v>
      </c>
      <c r="BD88" s="149">
        <f t="shared" si="96"/>
        <v>65.463617857325531</v>
      </c>
      <c r="BE88" s="149">
        <f t="shared" si="97"/>
        <v>52.449327201416395</v>
      </c>
      <c r="BF88" s="151">
        <f t="shared" si="102"/>
        <v>17.842933266046362</v>
      </c>
      <c r="BG88" s="151">
        <f t="shared" si="103"/>
        <v>16.573346178758875</v>
      </c>
      <c r="BH88" s="151">
        <f t="shared" si="104"/>
        <v>14.308987509797932</v>
      </c>
      <c r="BI88" s="151">
        <f t="shared" si="105"/>
        <v>12.127012069691652</v>
      </c>
      <c r="BK88" s="105">
        <f t="shared" si="118"/>
        <v>3.1783492326070473</v>
      </c>
      <c r="BL88" s="105">
        <f t="shared" si="119"/>
        <v>2.4108526009227944</v>
      </c>
      <c r="BM88" s="105">
        <f t="shared" si="120"/>
        <v>1.2926583708809289</v>
      </c>
      <c r="BN88" s="105">
        <f t="shared" si="121"/>
        <v>0.18465222423679961</v>
      </c>
    </row>
    <row r="89" spans="1:66" x14ac:dyDescent="0.25">
      <c r="A89" s="141"/>
      <c r="B89" s="310"/>
      <c r="C89" s="311"/>
      <c r="D89" s="311"/>
      <c r="E89" s="368"/>
      <c r="F89" s="381" t="str">
        <f>$B$14</f>
        <v xml:space="preserve">  Potential Evaporation (mm/yr)</v>
      </c>
      <c r="G89" s="298"/>
      <c r="H89" s="378"/>
      <c r="I89" s="382">
        <f>$F$14</f>
        <v>1347.3743999999999</v>
      </c>
      <c r="J89" s="383" t="s">
        <v>3390</v>
      </c>
      <c r="K89" s="143"/>
      <c r="Q89" s="105"/>
      <c r="R89" s="106">
        <v>81</v>
      </c>
      <c r="S89" s="109">
        <f t="shared" si="106"/>
        <v>413.5856</v>
      </c>
      <c r="T89" s="109">
        <f t="shared" si="107"/>
        <v>1347.3743999999999</v>
      </c>
      <c r="U89" s="110">
        <f t="shared" si="82"/>
        <v>407</v>
      </c>
      <c r="V89" s="218">
        <f t="shared" si="122"/>
        <v>3.9467200978857302</v>
      </c>
      <c r="W89" s="296">
        <f t="shared" si="98"/>
        <v>403.1167145</v>
      </c>
      <c r="X89" s="296">
        <f t="shared" si="108"/>
        <v>1367.8376486999998</v>
      </c>
      <c r="Y89" s="110">
        <f t="shared" si="83"/>
        <v>388</v>
      </c>
      <c r="Z89" s="218">
        <f t="shared" si="123"/>
        <v>3.4960881154473857</v>
      </c>
      <c r="AA89" s="296">
        <f t="shared" si="99"/>
        <v>382.1789435</v>
      </c>
      <c r="AB89" s="296">
        <f t="shared" si="109"/>
        <v>1388.3008973999999</v>
      </c>
      <c r="AC89" s="110">
        <f t="shared" si="84"/>
        <v>364</v>
      </c>
      <c r="AD89" s="218">
        <f t="shared" si="124"/>
        <v>2.8240153835076236</v>
      </c>
      <c r="AE89" s="109">
        <f t="shared" si="110"/>
        <v>361.2411725</v>
      </c>
      <c r="AF89" s="296">
        <f t="shared" si="111"/>
        <v>1401.9430631999999</v>
      </c>
      <c r="AG89" s="110">
        <f t="shared" si="85"/>
        <v>344</v>
      </c>
      <c r="AH89" s="218">
        <f t="shared" si="125"/>
        <v>2.2540556462325569</v>
      </c>
      <c r="AI89" s="110">
        <f t="shared" si="112"/>
        <v>319.68432792874415</v>
      </c>
      <c r="AJ89" s="110">
        <f t="shared" si="113"/>
        <v>283.18313735123826</v>
      </c>
      <c r="AK89" s="110">
        <f t="shared" si="114"/>
        <v>228.74524606411751</v>
      </c>
      <c r="AL89" s="110">
        <f t="shared" si="115"/>
        <v>182.57850734483711</v>
      </c>
      <c r="AM89" s="103">
        <v>1</v>
      </c>
      <c r="AN89" s="114">
        <f t="shared" si="116"/>
        <v>1</v>
      </c>
      <c r="AO89" s="262"/>
      <c r="AP89" s="114">
        <f t="shared" si="100"/>
        <v>1</v>
      </c>
      <c r="AQ89" s="150">
        <f t="shared" si="117"/>
        <v>23</v>
      </c>
      <c r="AR89" s="262"/>
      <c r="AS89" s="150">
        <f t="shared" si="101"/>
        <v>23</v>
      </c>
      <c r="AT89" s="114">
        <f t="shared" si="86"/>
        <v>407</v>
      </c>
      <c r="AU89" s="114">
        <f t="shared" si="87"/>
        <v>388</v>
      </c>
      <c r="AV89" s="114">
        <f t="shared" si="88"/>
        <v>364</v>
      </c>
      <c r="AW89" s="114">
        <f t="shared" si="89"/>
        <v>344</v>
      </c>
      <c r="AX89" s="151">
        <f t="shared" si="90"/>
        <v>7352.7395423611151</v>
      </c>
      <c r="AY89" s="151">
        <f t="shared" si="91"/>
        <v>6513.21215907848</v>
      </c>
      <c r="AZ89" s="151">
        <f t="shared" si="92"/>
        <v>5261.1406594747023</v>
      </c>
      <c r="BA89" s="151">
        <f t="shared" si="93"/>
        <v>4199.3056689312534</v>
      </c>
      <c r="BB89" s="149">
        <f t="shared" si="94"/>
        <v>90.77456225137179</v>
      </c>
      <c r="BC89" s="149">
        <f t="shared" si="95"/>
        <v>80.410026655289869</v>
      </c>
      <c r="BD89" s="149">
        <f t="shared" si="96"/>
        <v>64.952353820675341</v>
      </c>
      <c r="BE89" s="149">
        <f t="shared" si="97"/>
        <v>51.843279863348812</v>
      </c>
      <c r="BF89" s="151">
        <f t="shared" si="102"/>
        <v>18.065699121280382</v>
      </c>
      <c r="BG89" s="151">
        <f t="shared" si="103"/>
        <v>16.786629275975464</v>
      </c>
      <c r="BH89" s="151">
        <f t="shared" si="104"/>
        <v>14.453683130425006</v>
      </c>
      <c r="BI89" s="151">
        <f t="shared" si="105"/>
        <v>12.207283921311783</v>
      </c>
      <c r="BK89" s="105">
        <f t="shared" si="118"/>
        <v>3.1662073832260944</v>
      </c>
      <c r="BL89" s="105">
        <f t="shared" si="119"/>
        <v>2.1568325809790849</v>
      </c>
      <c r="BM89" s="105">
        <f t="shared" si="120"/>
        <v>1.0457056908113032</v>
      </c>
      <c r="BN89" s="105">
        <f t="shared" si="121"/>
        <v>0.1460649051279006</v>
      </c>
    </row>
    <row r="90" spans="1:66" x14ac:dyDescent="0.25">
      <c r="A90" s="141"/>
      <c r="B90" s="310"/>
      <c r="C90" s="311"/>
      <c r="D90" s="311"/>
      <c r="E90" s="325"/>
      <c r="F90" s="381" t="str">
        <f>$B$15</f>
        <v xml:space="preserve">  Soil Depth (cm)</v>
      </c>
      <c r="G90" s="298"/>
      <c r="H90" s="378"/>
      <c r="I90" s="382">
        <f>$F$15</f>
        <v>188.81</v>
      </c>
      <c r="J90" s="384">
        <f>$E$32</f>
        <v>23</v>
      </c>
      <c r="K90" s="143"/>
      <c r="Q90" s="105"/>
      <c r="R90" s="105">
        <v>82</v>
      </c>
      <c r="S90" s="109">
        <f t="shared" si="106"/>
        <v>413.5856</v>
      </c>
      <c r="T90" s="109">
        <f t="shared" si="107"/>
        <v>1347.3743999999999</v>
      </c>
      <c r="U90" s="110">
        <f t="shared" si="82"/>
        <v>405</v>
      </c>
      <c r="V90" s="218">
        <f t="shared" si="122"/>
        <v>3.9340504637879175</v>
      </c>
      <c r="W90" s="296">
        <f t="shared" si="98"/>
        <v>402.98746899999998</v>
      </c>
      <c r="X90" s="296">
        <f t="shared" si="108"/>
        <v>1368.0902813999999</v>
      </c>
      <c r="Y90" s="110">
        <f t="shared" si="83"/>
        <v>387</v>
      </c>
      <c r="Z90" s="218">
        <f t="shared" si="123"/>
        <v>3.4823477814892843</v>
      </c>
      <c r="AA90" s="296">
        <f t="shared" si="99"/>
        <v>381.79120699999999</v>
      </c>
      <c r="AB90" s="296">
        <f t="shared" si="109"/>
        <v>1388.8061627999998</v>
      </c>
      <c r="AC90" s="110">
        <f t="shared" si="84"/>
        <v>362</v>
      </c>
      <c r="AD90" s="218">
        <f t="shared" si="124"/>
        <v>2.8019206574599806</v>
      </c>
      <c r="AE90" s="109">
        <f t="shared" si="110"/>
        <v>360.594945</v>
      </c>
      <c r="AF90" s="296">
        <f t="shared" si="111"/>
        <v>1402.6167504</v>
      </c>
      <c r="AG90" s="110">
        <f t="shared" si="85"/>
        <v>342</v>
      </c>
      <c r="AH90" s="218">
        <f t="shared" si="125"/>
        <v>2.2278812984148426</v>
      </c>
      <c r="AI90" s="110">
        <f t="shared" si="112"/>
        <v>322.59213803060925</v>
      </c>
      <c r="AJ90" s="110">
        <f t="shared" si="113"/>
        <v>285.55251808212131</v>
      </c>
      <c r="AK90" s="110">
        <f t="shared" si="114"/>
        <v>229.75749391171843</v>
      </c>
      <c r="AL90" s="110">
        <f t="shared" si="115"/>
        <v>182.6862664700171</v>
      </c>
      <c r="AM90" s="103">
        <v>1</v>
      </c>
      <c r="AN90" s="114">
        <f t="shared" si="116"/>
        <v>1</v>
      </c>
      <c r="AO90" s="262"/>
      <c r="AP90" s="114">
        <f t="shared" si="100"/>
        <v>1</v>
      </c>
      <c r="AQ90" s="150">
        <f t="shared" si="117"/>
        <v>23</v>
      </c>
      <c r="AR90" s="262"/>
      <c r="AS90" s="150">
        <f t="shared" si="101"/>
        <v>23</v>
      </c>
      <c r="AT90" s="114">
        <f t="shared" si="86"/>
        <v>405</v>
      </c>
      <c r="AU90" s="114">
        <f t="shared" si="87"/>
        <v>387</v>
      </c>
      <c r="AV90" s="114">
        <f t="shared" si="88"/>
        <v>362</v>
      </c>
      <c r="AW90" s="114">
        <f t="shared" si="89"/>
        <v>342</v>
      </c>
      <c r="AX90" s="151">
        <f t="shared" si="90"/>
        <v>7419.6191747040129</v>
      </c>
      <c r="AY90" s="151">
        <f t="shared" si="91"/>
        <v>6567.70791588879</v>
      </c>
      <c r="AZ90" s="151">
        <f t="shared" si="92"/>
        <v>5284.4223599695242</v>
      </c>
      <c r="BA90" s="151">
        <f t="shared" si="93"/>
        <v>4201.7841288103937</v>
      </c>
      <c r="BB90" s="149">
        <f t="shared" si="94"/>
        <v>90.483160667122107</v>
      </c>
      <c r="BC90" s="149">
        <f t="shared" si="95"/>
        <v>80.093998974253537</v>
      </c>
      <c r="BD90" s="149">
        <f t="shared" si="96"/>
        <v>64.444175121579548</v>
      </c>
      <c r="BE90" s="149">
        <f t="shared" si="97"/>
        <v>51.241269863541383</v>
      </c>
      <c r="BF90" s="151">
        <f t="shared" si="102"/>
        <v>18.320047344948179</v>
      </c>
      <c r="BG90" s="151">
        <f t="shared" si="103"/>
        <v>16.970821488084727</v>
      </c>
      <c r="BH90" s="151">
        <f t="shared" si="104"/>
        <v>14.597851823120232</v>
      </c>
      <c r="BI90" s="151">
        <f t="shared" si="105"/>
        <v>12.285918505293548</v>
      </c>
      <c r="BK90" s="105">
        <f t="shared" si="118"/>
        <v>2.9078101018650955</v>
      </c>
      <c r="BL90" s="105">
        <f t="shared" si="119"/>
        <v>2.3693807308830515</v>
      </c>
      <c r="BM90" s="105">
        <f t="shared" si="120"/>
        <v>1.0122478476009178</v>
      </c>
      <c r="BN90" s="105">
        <f t="shared" si="121"/>
        <v>0.10775912517999586</v>
      </c>
    </row>
    <row r="91" spans="1:66" x14ac:dyDescent="0.25">
      <c r="A91" s="141"/>
      <c r="B91" s="310"/>
      <c r="C91" s="311"/>
      <c r="D91" s="311"/>
      <c r="E91" s="325"/>
      <c r="F91" s="381" t="str">
        <f>$B$16&amp; " (Clay Content)"</f>
        <v xml:space="preserve">  Surface Soil Texture (Clay Content)</v>
      </c>
      <c r="G91" s="298"/>
      <c r="H91" s="378"/>
      <c r="I91" s="382" t="str">
        <f>$F$16&amp;" ("&amp;ROUND($F$17,0)&amp;"%)"</f>
        <v>Sandy loam (15%)</v>
      </c>
      <c r="J91" s="300"/>
      <c r="K91" s="143"/>
      <c r="Q91" s="105"/>
      <c r="R91" s="106">
        <v>83</v>
      </c>
      <c r="S91" s="109">
        <f t="shared" si="106"/>
        <v>413.5856</v>
      </c>
      <c r="T91" s="109">
        <f t="shared" si="107"/>
        <v>1347.3743999999999</v>
      </c>
      <c r="U91" s="110">
        <f t="shared" si="82"/>
        <v>404</v>
      </c>
      <c r="V91" s="218">
        <f t="shared" si="122"/>
        <v>3.9244708663189085</v>
      </c>
      <c r="W91" s="296">
        <f t="shared" si="98"/>
        <v>402.85822350000001</v>
      </c>
      <c r="X91" s="296">
        <f t="shared" si="108"/>
        <v>1368.3429140999999</v>
      </c>
      <c r="Y91" s="110">
        <f t="shared" si="83"/>
        <v>385</v>
      </c>
      <c r="Z91" s="218">
        <f t="shared" si="123"/>
        <v>3.4658047772075258</v>
      </c>
      <c r="AA91" s="296">
        <f t="shared" si="99"/>
        <v>381.40347050000003</v>
      </c>
      <c r="AB91" s="296">
        <f t="shared" si="109"/>
        <v>1389.3114281999999</v>
      </c>
      <c r="AC91" s="110">
        <f t="shared" si="84"/>
        <v>360</v>
      </c>
      <c r="AD91" s="218">
        <f t="shared" si="124"/>
        <v>2.7799572586436199</v>
      </c>
      <c r="AE91" s="109">
        <f t="shared" si="110"/>
        <v>359.94871749999999</v>
      </c>
      <c r="AF91" s="296">
        <f t="shared" si="111"/>
        <v>1403.2904375999999</v>
      </c>
      <c r="AG91" s="110">
        <f t="shared" si="85"/>
        <v>340</v>
      </c>
      <c r="AH91" s="218">
        <f t="shared" si="125"/>
        <v>2.2018794861302586</v>
      </c>
      <c r="AI91" s="110">
        <f t="shared" si="112"/>
        <v>325.73108190446942</v>
      </c>
      <c r="AJ91" s="110">
        <f t="shared" si="113"/>
        <v>287.66179650822465</v>
      </c>
      <c r="AK91" s="110">
        <f t="shared" si="114"/>
        <v>230.73645246742046</v>
      </c>
      <c r="AL91" s="110">
        <f t="shared" si="115"/>
        <v>182.75599734881146</v>
      </c>
      <c r="AM91" s="103">
        <v>1</v>
      </c>
      <c r="AN91" s="114">
        <f t="shared" si="116"/>
        <v>1</v>
      </c>
      <c r="AO91" s="262"/>
      <c r="AP91" s="114">
        <f t="shared" si="100"/>
        <v>1</v>
      </c>
      <c r="AQ91" s="150">
        <f t="shared" si="117"/>
        <v>23</v>
      </c>
      <c r="AR91" s="262"/>
      <c r="AS91" s="150">
        <f t="shared" si="101"/>
        <v>23</v>
      </c>
      <c r="AT91" s="114">
        <f t="shared" si="86"/>
        <v>404</v>
      </c>
      <c r="AU91" s="114">
        <f t="shared" si="87"/>
        <v>385</v>
      </c>
      <c r="AV91" s="114">
        <f t="shared" si="88"/>
        <v>360</v>
      </c>
      <c r="AW91" s="114">
        <f t="shared" si="89"/>
        <v>340</v>
      </c>
      <c r="AX91" s="151">
        <f t="shared" si="90"/>
        <v>7491.8148838027964</v>
      </c>
      <c r="AY91" s="151">
        <f t="shared" si="91"/>
        <v>6616.2213196891671</v>
      </c>
      <c r="AZ91" s="151">
        <f t="shared" si="92"/>
        <v>5306.9384067506708</v>
      </c>
      <c r="BA91" s="151">
        <f t="shared" si="93"/>
        <v>4203.3879390226639</v>
      </c>
      <c r="BB91" s="149">
        <f t="shared" si="94"/>
        <v>90.262829925334898</v>
      </c>
      <c r="BC91" s="149">
        <f t="shared" si="95"/>
        <v>79.713509875773099</v>
      </c>
      <c r="BD91" s="149">
        <f t="shared" si="96"/>
        <v>63.939016948803257</v>
      </c>
      <c r="BE91" s="149">
        <f t="shared" si="97"/>
        <v>50.643228180995948</v>
      </c>
      <c r="BF91" s="151">
        <f t="shared" si="102"/>
        <v>18.544096247036624</v>
      </c>
      <c r="BG91" s="151">
        <f t="shared" si="103"/>
        <v>17.184990440751083</v>
      </c>
      <c r="BH91" s="151">
        <f t="shared" si="104"/>
        <v>14.741495574307418</v>
      </c>
      <c r="BI91" s="151">
        <f t="shared" si="105"/>
        <v>12.362905703007835</v>
      </c>
      <c r="BK91" s="105">
        <f t="shared" si="118"/>
        <v>3.1389438738601712</v>
      </c>
      <c r="BL91" s="105">
        <f t="shared" si="119"/>
        <v>2.1092784261033444</v>
      </c>
      <c r="BM91" s="105">
        <f t="shared" si="120"/>
        <v>0.97895855570203594</v>
      </c>
      <c r="BN91" s="105">
        <f t="shared" si="121"/>
        <v>6.9730878794359796E-2</v>
      </c>
    </row>
    <row r="92" spans="1:66" x14ac:dyDescent="0.25">
      <c r="A92" s="141"/>
      <c r="B92" s="310"/>
      <c r="C92" s="311"/>
      <c r="D92" s="311"/>
      <c r="E92" s="325"/>
      <c r="F92" s="381" t="str">
        <f>$B$18&amp; " (Clay Content)"</f>
        <v xml:space="preserve">  SubSurface Soil Texture (Clay Content)</v>
      </c>
      <c r="G92" s="298"/>
      <c r="H92" s="378"/>
      <c r="I92" s="382" t="str">
        <f>$F$18&amp;" ("&amp;ROUND($F$19,0)&amp;"%)"</f>
        <v>Clay (43%)</v>
      </c>
      <c r="J92" s="300"/>
      <c r="K92" s="143"/>
      <c r="Q92" s="105"/>
      <c r="R92" s="105">
        <v>84</v>
      </c>
      <c r="S92" s="109">
        <f t="shared" si="106"/>
        <v>413.5856</v>
      </c>
      <c r="T92" s="109">
        <f t="shared" si="107"/>
        <v>1347.3743999999999</v>
      </c>
      <c r="U92" s="110">
        <f t="shared" si="82"/>
        <v>403</v>
      </c>
      <c r="V92" s="218">
        <f t="shared" si="122"/>
        <v>3.9149773338339133</v>
      </c>
      <c r="W92" s="296">
        <f t="shared" si="98"/>
        <v>402.72897799999998</v>
      </c>
      <c r="X92" s="296">
        <f t="shared" si="108"/>
        <v>1368.5955468</v>
      </c>
      <c r="Y92" s="110">
        <f t="shared" si="83"/>
        <v>384</v>
      </c>
      <c r="Z92" s="218">
        <f t="shared" si="123"/>
        <v>3.4522631282196397</v>
      </c>
      <c r="AA92" s="296">
        <f t="shared" si="99"/>
        <v>381.01573400000001</v>
      </c>
      <c r="AB92" s="296">
        <f t="shared" si="109"/>
        <v>1389.8166936</v>
      </c>
      <c r="AC92" s="110">
        <f t="shared" si="84"/>
        <v>359</v>
      </c>
      <c r="AD92" s="218">
        <f t="shared" si="124"/>
        <v>2.7608271103135023</v>
      </c>
      <c r="AE92" s="109">
        <f t="shared" si="110"/>
        <v>359.30248999999998</v>
      </c>
      <c r="AF92" s="296">
        <f t="shared" si="111"/>
        <v>1403.9641247999998</v>
      </c>
      <c r="AG92" s="110">
        <f t="shared" si="85"/>
        <v>339</v>
      </c>
      <c r="AH92" s="218">
        <f t="shared" si="125"/>
        <v>2.1785481186971434</v>
      </c>
      <c r="AI92" s="110">
        <f t="shared" si="112"/>
        <v>328.85809604204871</v>
      </c>
      <c r="AJ92" s="110">
        <f t="shared" si="113"/>
        <v>289.99010277044971</v>
      </c>
      <c r="AK92" s="110">
        <f t="shared" si="114"/>
        <v>231.90947726633419</v>
      </c>
      <c r="AL92" s="110">
        <f t="shared" si="115"/>
        <v>182.99804197056005</v>
      </c>
      <c r="AM92" s="103">
        <v>1</v>
      </c>
      <c r="AN92" s="114">
        <f t="shared" si="116"/>
        <v>1</v>
      </c>
      <c r="AO92" s="262"/>
      <c r="AP92" s="114">
        <f t="shared" si="100"/>
        <v>1</v>
      </c>
      <c r="AQ92" s="150">
        <f t="shared" si="117"/>
        <v>23</v>
      </c>
      <c r="AR92" s="262"/>
      <c r="AS92" s="150">
        <f t="shared" si="101"/>
        <v>23</v>
      </c>
      <c r="AT92" s="114">
        <f t="shared" si="86"/>
        <v>403</v>
      </c>
      <c r="AU92" s="114">
        <f t="shared" si="87"/>
        <v>384</v>
      </c>
      <c r="AV92" s="114">
        <f t="shared" si="88"/>
        <v>359</v>
      </c>
      <c r="AW92" s="114">
        <f t="shared" si="89"/>
        <v>339</v>
      </c>
      <c r="AX92" s="151">
        <f t="shared" si="90"/>
        <v>7563.7362089671205</v>
      </c>
      <c r="AY92" s="151">
        <f t="shared" si="91"/>
        <v>6669.7723637203435</v>
      </c>
      <c r="AZ92" s="151">
        <f t="shared" si="92"/>
        <v>5333.9179771256868</v>
      </c>
      <c r="BA92" s="151">
        <f t="shared" si="93"/>
        <v>4208.9549653228814</v>
      </c>
      <c r="BB92" s="149">
        <f t="shared" si="94"/>
        <v>90.044478678180013</v>
      </c>
      <c r="BC92" s="149">
        <f t="shared" si="95"/>
        <v>79.40205194905171</v>
      </c>
      <c r="BD92" s="149">
        <f t="shared" si="96"/>
        <v>63.499023537210554</v>
      </c>
      <c r="BE92" s="149">
        <f t="shared" si="97"/>
        <v>50.106606730034301</v>
      </c>
      <c r="BF92" s="151">
        <f t="shared" si="102"/>
        <v>18.768576200910967</v>
      </c>
      <c r="BG92" s="151">
        <f t="shared" si="103"/>
        <v>17.369198863855061</v>
      </c>
      <c r="BH92" s="151">
        <f t="shared" si="104"/>
        <v>14.857710242689935</v>
      </c>
      <c r="BI92" s="151">
        <f t="shared" si="105"/>
        <v>12.415796357884606</v>
      </c>
      <c r="BK92" s="105">
        <f t="shared" si="118"/>
        <v>3.1270141375792946</v>
      </c>
      <c r="BL92" s="105">
        <f t="shared" si="119"/>
        <v>2.3283062622250554</v>
      </c>
      <c r="BM92" s="105">
        <f t="shared" si="120"/>
        <v>1.1730247989137297</v>
      </c>
      <c r="BN92" s="105">
        <f t="shared" si="121"/>
        <v>0.24204462174859032</v>
      </c>
    </row>
    <row r="93" spans="1:66" x14ac:dyDescent="0.25">
      <c r="A93" s="141"/>
      <c r="B93" s="310"/>
      <c r="C93" s="311"/>
      <c r="D93" s="311"/>
      <c r="E93" s="325"/>
      <c r="F93" s="381" t="str">
        <f>$B$20</f>
        <v xml:space="preserve">  Clay Index of Soil Profile</v>
      </c>
      <c r="G93" s="298"/>
      <c r="H93" s="378"/>
      <c r="I93" s="382">
        <f>$F$20</f>
        <v>64.767200000000003</v>
      </c>
      <c r="J93" s="300"/>
      <c r="K93" s="143"/>
      <c r="Q93" s="105"/>
      <c r="R93" s="106">
        <v>85</v>
      </c>
      <c r="S93" s="109">
        <f t="shared" si="106"/>
        <v>413.5856</v>
      </c>
      <c r="T93" s="109">
        <f t="shared" si="107"/>
        <v>1347.3743999999999</v>
      </c>
      <c r="U93" s="110">
        <f t="shared" si="82"/>
        <v>401</v>
      </c>
      <c r="V93" s="218">
        <f t="shared" si="122"/>
        <v>3.9025501810408714</v>
      </c>
      <c r="W93" s="296">
        <f t="shared" si="98"/>
        <v>402.59973250000002</v>
      </c>
      <c r="X93" s="296">
        <f t="shared" si="108"/>
        <v>1368.8481795</v>
      </c>
      <c r="Y93" s="110">
        <f t="shared" si="83"/>
        <v>382</v>
      </c>
      <c r="Z93" s="218">
        <f t="shared" si="123"/>
        <v>3.4359078129781757</v>
      </c>
      <c r="AA93" s="296">
        <f t="shared" si="99"/>
        <v>380.62799749999999</v>
      </c>
      <c r="AB93" s="296">
        <f t="shared" si="109"/>
        <v>1390.3219589999999</v>
      </c>
      <c r="AC93" s="110">
        <f t="shared" si="84"/>
        <v>357</v>
      </c>
      <c r="AD93" s="218">
        <f t="shared" si="124"/>
        <v>2.7391206109387669</v>
      </c>
      <c r="AE93" s="109">
        <f t="shared" si="110"/>
        <v>358.65626250000003</v>
      </c>
      <c r="AF93" s="296">
        <f t="shared" si="111"/>
        <v>1404.6378119999999</v>
      </c>
      <c r="AG93" s="110">
        <f t="shared" si="85"/>
        <v>337</v>
      </c>
      <c r="AH93" s="218">
        <f t="shared" si="125"/>
        <v>2.1528815199273992</v>
      </c>
      <c r="AI93" s="110">
        <f t="shared" si="112"/>
        <v>331.71676538847407</v>
      </c>
      <c r="AJ93" s="110">
        <f t="shared" si="113"/>
        <v>292.05216410314495</v>
      </c>
      <c r="AK93" s="110">
        <f t="shared" si="114"/>
        <v>232.8252519297952</v>
      </c>
      <c r="AL93" s="110">
        <f t="shared" si="115"/>
        <v>182.99492919382894</v>
      </c>
      <c r="AM93" s="103">
        <v>1</v>
      </c>
      <c r="AN93" s="114">
        <f t="shared" si="116"/>
        <v>1</v>
      </c>
      <c r="AO93" s="262"/>
      <c r="AP93" s="114">
        <f t="shared" si="100"/>
        <v>1</v>
      </c>
      <c r="AQ93" s="150">
        <f t="shared" si="117"/>
        <v>23</v>
      </c>
      <c r="AR93" s="262"/>
      <c r="AS93" s="150">
        <f t="shared" si="101"/>
        <v>23</v>
      </c>
      <c r="AT93" s="114">
        <f t="shared" si="86"/>
        <v>401</v>
      </c>
      <c r="AU93" s="114">
        <f t="shared" si="87"/>
        <v>382</v>
      </c>
      <c r="AV93" s="114">
        <f t="shared" si="88"/>
        <v>357</v>
      </c>
      <c r="AW93" s="114">
        <f t="shared" si="89"/>
        <v>337</v>
      </c>
      <c r="AX93" s="151">
        <f t="shared" si="90"/>
        <v>7629.4856039349033</v>
      </c>
      <c r="AY93" s="151">
        <f t="shared" si="91"/>
        <v>6717.1997743723341</v>
      </c>
      <c r="AZ93" s="151">
        <f t="shared" si="92"/>
        <v>5354.9807943852893</v>
      </c>
      <c r="BA93" s="151">
        <f t="shared" si="93"/>
        <v>4208.883371458066</v>
      </c>
      <c r="BB93" s="149">
        <f t="shared" si="94"/>
        <v>89.758654163940037</v>
      </c>
      <c r="BC93" s="149">
        <f t="shared" si="95"/>
        <v>79.025879698498045</v>
      </c>
      <c r="BD93" s="149">
        <f t="shared" si="96"/>
        <v>62.999774051591636</v>
      </c>
      <c r="BE93" s="149">
        <f t="shared" si="97"/>
        <v>49.516274958330179</v>
      </c>
      <c r="BF93" s="151">
        <f t="shared" si="102"/>
        <v>19.026148638241654</v>
      </c>
      <c r="BG93" s="151">
        <f t="shared" si="103"/>
        <v>17.584292603068938</v>
      </c>
      <c r="BH93" s="151">
        <f t="shared" si="104"/>
        <v>14.999946202759913</v>
      </c>
      <c r="BI93" s="151">
        <f t="shared" si="105"/>
        <v>12.489268164563994</v>
      </c>
      <c r="BK93" s="105">
        <f t="shared" si="118"/>
        <v>2.8586693464253585</v>
      </c>
      <c r="BL93" s="105">
        <f t="shared" si="119"/>
        <v>2.0620613326952366</v>
      </c>
      <c r="BM93" s="105">
        <f t="shared" si="120"/>
        <v>0.91577466346100778</v>
      </c>
      <c r="BN93" s="105">
        <f t="shared" si="121"/>
        <v>-3.1127767311147636E-3</v>
      </c>
    </row>
    <row r="94" spans="1:66" x14ac:dyDescent="0.25">
      <c r="A94" s="141"/>
      <c r="B94" s="310"/>
      <c r="C94" s="311"/>
      <c r="D94" s="311"/>
      <c r="E94" s="325"/>
      <c r="F94" s="381" t="str">
        <f>$B$21</f>
        <v xml:space="preserve">  Plantation Type (% trees planted)</v>
      </c>
      <c r="G94" s="298"/>
      <c r="H94" s="378"/>
      <c r="I94" s="382">
        <f>$F$21</f>
        <v>88</v>
      </c>
      <c r="J94" s="300"/>
      <c r="K94" s="143"/>
      <c r="Q94" s="105"/>
      <c r="R94" s="105">
        <v>86</v>
      </c>
      <c r="S94" s="109">
        <f t="shared" si="106"/>
        <v>413.5856</v>
      </c>
      <c r="T94" s="109">
        <f t="shared" si="107"/>
        <v>1347.3743999999999</v>
      </c>
      <c r="U94" s="110">
        <f t="shared" si="82"/>
        <v>400</v>
      </c>
      <c r="V94" s="218">
        <f t="shared" si="122"/>
        <v>3.8932195609459508</v>
      </c>
      <c r="W94" s="296">
        <f t="shared" si="98"/>
        <v>402.47048699999999</v>
      </c>
      <c r="X94" s="296">
        <f t="shared" si="108"/>
        <v>1369.1008121999998</v>
      </c>
      <c r="Y94" s="110">
        <f t="shared" si="83"/>
        <v>381</v>
      </c>
      <c r="Z94" s="218">
        <f t="shared" si="123"/>
        <v>3.4225554960441795</v>
      </c>
      <c r="AA94" s="296">
        <f t="shared" si="99"/>
        <v>380.24026100000003</v>
      </c>
      <c r="AB94" s="296">
        <f t="shared" si="109"/>
        <v>1390.8272244</v>
      </c>
      <c r="AC94" s="110">
        <f t="shared" si="84"/>
        <v>356</v>
      </c>
      <c r="AD94" s="218">
        <f t="shared" si="124"/>
        <v>2.720241001762119</v>
      </c>
      <c r="AE94" s="109">
        <f t="shared" si="110"/>
        <v>358.01003500000002</v>
      </c>
      <c r="AF94" s="296">
        <f t="shared" si="111"/>
        <v>1405.3114991999998</v>
      </c>
      <c r="AG94" s="110">
        <f t="shared" si="85"/>
        <v>335</v>
      </c>
      <c r="AH94" s="218">
        <f t="shared" si="125"/>
        <v>2.1273791035586704</v>
      </c>
      <c r="AI94" s="110">
        <f t="shared" si="112"/>
        <v>334.81688224135178</v>
      </c>
      <c r="AJ94" s="110">
        <f t="shared" si="113"/>
        <v>294.33977265979945</v>
      </c>
      <c r="AK94" s="110">
        <f t="shared" si="114"/>
        <v>233.94072615154224</v>
      </c>
      <c r="AL94" s="110">
        <f t="shared" si="115"/>
        <v>182.95460290604566</v>
      </c>
      <c r="AM94" s="103">
        <v>1</v>
      </c>
      <c r="AN94" s="114">
        <f t="shared" si="116"/>
        <v>1</v>
      </c>
      <c r="AO94" s="262"/>
      <c r="AP94" s="114">
        <f t="shared" si="100"/>
        <v>1</v>
      </c>
      <c r="AQ94" s="150">
        <f t="shared" si="117"/>
        <v>23</v>
      </c>
      <c r="AR94" s="262"/>
      <c r="AS94" s="150">
        <f t="shared" si="101"/>
        <v>23</v>
      </c>
      <c r="AT94" s="114">
        <f t="shared" si="86"/>
        <v>400</v>
      </c>
      <c r="AU94" s="114">
        <f t="shared" si="87"/>
        <v>381</v>
      </c>
      <c r="AV94" s="114">
        <f t="shared" si="88"/>
        <v>356</v>
      </c>
      <c r="AW94" s="114">
        <f t="shared" si="89"/>
        <v>335</v>
      </c>
      <c r="AX94" s="151">
        <f t="shared" si="90"/>
        <v>7700.7882915510909</v>
      </c>
      <c r="AY94" s="151">
        <f t="shared" si="91"/>
        <v>6769.8147711753872</v>
      </c>
      <c r="AZ94" s="151">
        <f t="shared" si="92"/>
        <v>5380.6367014854713</v>
      </c>
      <c r="BA94" s="151">
        <f t="shared" si="93"/>
        <v>4207.95586683905</v>
      </c>
      <c r="BB94" s="149">
        <f t="shared" si="94"/>
        <v>89.544049901756864</v>
      </c>
      <c r="BC94" s="149">
        <f t="shared" si="95"/>
        <v>78.718776409016129</v>
      </c>
      <c r="BD94" s="149">
        <f t="shared" si="96"/>
        <v>62.565543040528738</v>
      </c>
      <c r="BE94" s="149">
        <f t="shared" si="97"/>
        <v>48.929719381849424</v>
      </c>
      <c r="BF94" s="151">
        <f t="shared" si="102"/>
        <v>19.251970728877726</v>
      </c>
      <c r="BG94" s="151">
        <f t="shared" si="103"/>
        <v>17.76854270649708</v>
      </c>
      <c r="BH94" s="151">
        <f t="shared" si="104"/>
        <v>15.114148037880538</v>
      </c>
      <c r="BI94" s="151">
        <f t="shared" si="105"/>
        <v>12.561062289071792</v>
      </c>
      <c r="BK94" s="105">
        <f t="shared" si="118"/>
        <v>3.1001168528777043</v>
      </c>
      <c r="BL94" s="105">
        <f t="shared" si="119"/>
        <v>2.2876085566545044</v>
      </c>
      <c r="BM94" s="105">
        <f t="shared" si="120"/>
        <v>1.1154742217470357</v>
      </c>
      <c r="BN94" s="105">
        <f t="shared" si="121"/>
        <v>-4.0326287783273074E-2</v>
      </c>
    </row>
    <row r="95" spans="1:66" x14ac:dyDescent="0.25">
      <c r="A95" s="141"/>
      <c r="B95" s="310"/>
      <c r="C95" s="311"/>
      <c r="D95" s="311"/>
      <c r="E95" s="325"/>
      <c r="F95" s="381" t="s">
        <v>3329</v>
      </c>
      <c r="G95" s="298"/>
      <c r="H95" s="298"/>
      <c r="I95" s="382">
        <f>$F$22</f>
        <v>25</v>
      </c>
      <c r="J95" s="383" t="s">
        <v>3261</v>
      </c>
      <c r="K95" s="143"/>
      <c r="Q95" s="105"/>
      <c r="R95" s="106">
        <v>87</v>
      </c>
      <c r="S95" s="109">
        <f t="shared" si="106"/>
        <v>413.5856</v>
      </c>
      <c r="T95" s="109">
        <f t="shared" si="107"/>
        <v>1347.3743999999999</v>
      </c>
      <c r="U95" s="110">
        <f t="shared" si="82"/>
        <v>399</v>
      </c>
      <c r="V95" s="218">
        <f t="shared" si="122"/>
        <v>3.883968512544222</v>
      </c>
      <c r="W95" s="296">
        <f t="shared" si="98"/>
        <v>402.34124150000002</v>
      </c>
      <c r="X95" s="296">
        <f t="shared" si="108"/>
        <v>1369.3534448999999</v>
      </c>
      <c r="Y95" s="110">
        <f t="shared" si="83"/>
        <v>379</v>
      </c>
      <c r="Z95" s="218">
        <f t="shared" si="123"/>
        <v>3.4063785333158751</v>
      </c>
      <c r="AA95" s="296">
        <f t="shared" si="99"/>
        <v>379.85252450000002</v>
      </c>
      <c r="AB95" s="296">
        <f t="shared" si="109"/>
        <v>1391.3324897999998</v>
      </c>
      <c r="AC95" s="110">
        <f t="shared" si="84"/>
        <v>354</v>
      </c>
      <c r="AD95" s="218">
        <f t="shared" si="124"/>
        <v>2.6987815478885726</v>
      </c>
      <c r="AE95" s="109">
        <f t="shared" si="110"/>
        <v>357.36380750000001</v>
      </c>
      <c r="AF95" s="296">
        <f t="shared" si="111"/>
        <v>1405.9851864</v>
      </c>
      <c r="AG95" s="110">
        <f t="shared" si="85"/>
        <v>333</v>
      </c>
      <c r="AH95" s="218">
        <f t="shared" si="125"/>
        <v>2.1020382280071308</v>
      </c>
      <c r="AI95" s="110">
        <f t="shared" si="112"/>
        <v>337.90526059134731</v>
      </c>
      <c r="AJ95" s="110">
        <f t="shared" si="113"/>
        <v>296.35493239848114</v>
      </c>
      <c r="AK95" s="110">
        <f t="shared" si="114"/>
        <v>234.79399466630582</v>
      </c>
      <c r="AL95" s="110">
        <f t="shared" si="115"/>
        <v>182.87732583662037</v>
      </c>
      <c r="AM95" s="103">
        <v>1</v>
      </c>
      <c r="AN95" s="114">
        <f t="shared" si="116"/>
        <v>1</v>
      </c>
      <c r="AO95" s="262"/>
      <c r="AP95" s="114">
        <f t="shared" si="100"/>
        <v>1</v>
      </c>
      <c r="AQ95" s="150">
        <f t="shared" si="117"/>
        <v>23</v>
      </c>
      <c r="AR95" s="262"/>
      <c r="AS95" s="150">
        <f t="shared" si="101"/>
        <v>23</v>
      </c>
      <c r="AT95" s="114">
        <f t="shared" si="86"/>
        <v>399</v>
      </c>
      <c r="AU95" s="114">
        <f t="shared" si="87"/>
        <v>379</v>
      </c>
      <c r="AV95" s="114">
        <f t="shared" si="88"/>
        <v>354</v>
      </c>
      <c r="AW95" s="114">
        <f t="shared" si="89"/>
        <v>333</v>
      </c>
      <c r="AX95" s="151">
        <f t="shared" si="90"/>
        <v>7771.820993600988</v>
      </c>
      <c r="AY95" s="151">
        <f t="shared" si="91"/>
        <v>6816.1634451650662</v>
      </c>
      <c r="AZ95" s="151">
        <f t="shared" si="92"/>
        <v>5400.2618773250342</v>
      </c>
      <c r="BA95" s="151">
        <f t="shared" si="93"/>
        <v>4206.1784942422682</v>
      </c>
      <c r="BB95" s="149">
        <f t="shared" si="94"/>
        <v>89.331275788517104</v>
      </c>
      <c r="BC95" s="149">
        <f t="shared" si="95"/>
        <v>78.34670626626513</v>
      </c>
      <c r="BD95" s="149">
        <f t="shared" si="96"/>
        <v>62.071975601437167</v>
      </c>
      <c r="BE95" s="149">
        <f t="shared" si="97"/>
        <v>48.346879244164008</v>
      </c>
      <c r="BF95" s="151">
        <f t="shared" si="102"/>
        <v>19.478248104263127</v>
      </c>
      <c r="BG95" s="151">
        <f t="shared" si="103"/>
        <v>17.984600119169041</v>
      </c>
      <c r="BH95" s="151">
        <f t="shared" si="104"/>
        <v>15.254977054590492</v>
      </c>
      <c r="BI95" s="151">
        <f t="shared" si="105"/>
        <v>12.631166649376182</v>
      </c>
      <c r="BK95" s="105">
        <f t="shared" si="118"/>
        <v>3.0883783499955371</v>
      </c>
      <c r="BL95" s="105">
        <f t="shared" si="119"/>
        <v>2.0151597386816889</v>
      </c>
      <c r="BM95" s="105">
        <f t="shared" si="120"/>
        <v>0.85326851476358456</v>
      </c>
      <c r="BN95" s="105">
        <f t="shared" si="121"/>
        <v>-7.7277069425292666E-2</v>
      </c>
    </row>
    <row r="96" spans="1:66" x14ac:dyDescent="0.25">
      <c r="A96" s="141"/>
      <c r="B96" s="307"/>
      <c r="C96" s="308"/>
      <c r="D96" s="308"/>
      <c r="E96" s="326"/>
      <c r="F96" s="381" t="str">
        <f>$B$23</f>
        <v xml:space="preserve">  Plant Density (plants/ha) at Target Age</v>
      </c>
      <c r="G96" s="298"/>
      <c r="H96" s="298"/>
      <c r="I96" s="382">
        <f>$F$23</f>
        <v>555</v>
      </c>
      <c r="J96" s="385">
        <f>$E$31</f>
        <v>1</v>
      </c>
      <c r="K96" s="141"/>
      <c r="Q96" s="105"/>
      <c r="R96" s="105">
        <v>88</v>
      </c>
      <c r="S96" s="109">
        <f t="shared" si="106"/>
        <v>413.5856</v>
      </c>
      <c r="T96" s="109">
        <f t="shared" si="107"/>
        <v>1347.3743999999999</v>
      </c>
      <c r="U96" s="110">
        <f t="shared" si="82"/>
        <v>398</v>
      </c>
      <c r="V96" s="218">
        <f t="shared" si="122"/>
        <v>3.8747950374650411</v>
      </c>
      <c r="W96" s="296">
        <f t="shared" si="98"/>
        <v>402.211996</v>
      </c>
      <c r="X96" s="296">
        <f t="shared" si="108"/>
        <v>1369.6060775999999</v>
      </c>
      <c r="Y96" s="110">
        <f t="shared" si="83"/>
        <v>378</v>
      </c>
      <c r="Z96" s="218">
        <f t="shared" si="123"/>
        <v>3.3932068255229861</v>
      </c>
      <c r="AA96" s="296">
        <f t="shared" si="99"/>
        <v>379.464788</v>
      </c>
      <c r="AB96" s="296">
        <f t="shared" si="109"/>
        <v>1391.8377551999999</v>
      </c>
      <c r="AC96" s="110">
        <f t="shared" si="84"/>
        <v>352</v>
      </c>
      <c r="AD96" s="218">
        <f t="shared" si="124"/>
        <v>2.6774408382544093</v>
      </c>
      <c r="AE96" s="109">
        <f t="shared" si="110"/>
        <v>356.71758</v>
      </c>
      <c r="AF96" s="296">
        <f t="shared" si="111"/>
        <v>1406.6588735999999</v>
      </c>
      <c r="AG96" s="110">
        <f t="shared" si="85"/>
        <v>332</v>
      </c>
      <c r="AH96" s="218">
        <f t="shared" si="125"/>
        <v>2.0793467711171085</v>
      </c>
      <c r="AI96" s="110">
        <f t="shared" si="112"/>
        <v>340.9819632969236</v>
      </c>
      <c r="AJ96" s="110">
        <f t="shared" si="113"/>
        <v>298.60220064602277</v>
      </c>
      <c r="AK96" s="110">
        <f t="shared" si="114"/>
        <v>235.614793766388</v>
      </c>
      <c r="AL96" s="110">
        <f t="shared" si="115"/>
        <v>182.98251585830556</v>
      </c>
      <c r="AM96" s="103">
        <v>1</v>
      </c>
      <c r="AN96" s="114">
        <f t="shared" si="116"/>
        <v>1</v>
      </c>
      <c r="AO96" s="262"/>
      <c r="AP96" s="114">
        <f t="shared" si="100"/>
        <v>1</v>
      </c>
      <c r="AQ96" s="150">
        <f t="shared" si="117"/>
        <v>23</v>
      </c>
      <c r="AR96" s="262"/>
      <c r="AS96" s="150">
        <f t="shared" si="101"/>
        <v>23</v>
      </c>
      <c r="AT96" s="114">
        <f t="shared" si="86"/>
        <v>398</v>
      </c>
      <c r="AU96" s="114">
        <f t="shared" si="87"/>
        <v>378</v>
      </c>
      <c r="AV96" s="114">
        <f t="shared" si="88"/>
        <v>352</v>
      </c>
      <c r="AW96" s="114">
        <f t="shared" si="89"/>
        <v>332</v>
      </c>
      <c r="AX96" s="151">
        <f t="shared" si="90"/>
        <v>7842.5851558292425</v>
      </c>
      <c r="AY96" s="151">
        <f t="shared" si="91"/>
        <v>6867.8506148585238</v>
      </c>
      <c r="AZ96" s="151">
        <f t="shared" si="92"/>
        <v>5419.1402566269244</v>
      </c>
      <c r="BA96" s="151">
        <f t="shared" si="93"/>
        <v>4208.5978647410275</v>
      </c>
      <c r="BB96" s="149">
        <f t="shared" si="94"/>
        <v>89.120285861695947</v>
      </c>
      <c r="BC96" s="149">
        <f t="shared" si="95"/>
        <v>78.043756987028686</v>
      </c>
      <c r="BD96" s="149">
        <f t="shared" si="96"/>
        <v>61.581139279851413</v>
      </c>
      <c r="BE96" s="149">
        <f t="shared" si="97"/>
        <v>47.824975735693499</v>
      </c>
      <c r="BF96" s="151">
        <f t="shared" si="102"/>
        <v>19.704987828716689</v>
      </c>
      <c r="BG96" s="151">
        <f t="shared" si="103"/>
        <v>18.168916970525196</v>
      </c>
      <c r="BH96" s="151">
        <f t="shared" si="104"/>
        <v>15.395284819962853</v>
      </c>
      <c r="BI96" s="151">
        <f t="shared" si="105"/>
        <v>12.676499592593457</v>
      </c>
      <c r="BK96" s="105">
        <f t="shared" si="118"/>
        <v>3.076702705576281</v>
      </c>
      <c r="BL96" s="105">
        <f t="shared" si="119"/>
        <v>2.2472682475416264</v>
      </c>
      <c r="BM96" s="105">
        <f t="shared" si="120"/>
        <v>0.82079910008218349</v>
      </c>
      <c r="BN96" s="105">
        <f t="shared" si="121"/>
        <v>0.10519002168518909</v>
      </c>
    </row>
    <row r="97" spans="1:66" x14ac:dyDescent="0.25">
      <c r="A97" s="141"/>
      <c r="B97" s="307"/>
      <c r="C97" s="308"/>
      <c r="D97" s="308"/>
      <c r="E97" s="326"/>
      <c r="F97" s="381" t="str">
        <f>$B$24 &amp; " / "&amp;TRIM($B$25)</f>
        <v xml:space="preserve">     Trees / Tall Shrubs</v>
      </c>
      <c r="G97" s="298"/>
      <c r="H97" s="298"/>
      <c r="I97" s="382" t="str">
        <f>ROUND($F$24,0)&amp; " / " &amp;ROUND($F$25,0)</f>
        <v>488 / 67</v>
      </c>
      <c r="J97" s="300"/>
      <c r="K97" s="141"/>
      <c r="Q97" s="105"/>
      <c r="R97" s="106">
        <v>89</v>
      </c>
      <c r="S97" s="109">
        <f t="shared" si="106"/>
        <v>413.5856</v>
      </c>
      <c r="T97" s="109">
        <f t="shared" si="107"/>
        <v>1347.3743999999999</v>
      </c>
      <c r="U97" s="110">
        <f t="shared" si="82"/>
        <v>396</v>
      </c>
      <c r="V97" s="218">
        <f t="shared" si="122"/>
        <v>3.8626628636250131</v>
      </c>
      <c r="W97" s="296">
        <f t="shared" si="98"/>
        <v>402.08275049999997</v>
      </c>
      <c r="X97" s="296">
        <f t="shared" si="108"/>
        <v>1369.8587103</v>
      </c>
      <c r="Y97" s="110">
        <f t="shared" si="83"/>
        <v>377</v>
      </c>
      <c r="Z97" s="218">
        <f t="shared" si="123"/>
        <v>3.3801225455154058</v>
      </c>
      <c r="AA97" s="296">
        <f t="shared" si="99"/>
        <v>379.07705149999998</v>
      </c>
      <c r="AB97" s="296">
        <f t="shared" si="109"/>
        <v>1392.3430205999998</v>
      </c>
      <c r="AC97" s="110">
        <f t="shared" si="84"/>
        <v>351</v>
      </c>
      <c r="AD97" s="218">
        <f t="shared" si="124"/>
        <v>2.658921580072132</v>
      </c>
      <c r="AE97" s="109">
        <f t="shared" si="110"/>
        <v>356.07135249999999</v>
      </c>
      <c r="AF97" s="296">
        <f t="shared" si="111"/>
        <v>1407.3325608</v>
      </c>
      <c r="AG97" s="110">
        <f t="shared" si="85"/>
        <v>330</v>
      </c>
      <c r="AH97" s="218">
        <f t="shared" si="125"/>
        <v>2.0543204537572937</v>
      </c>
      <c r="AI97" s="110">
        <f t="shared" si="112"/>
        <v>343.77699486262617</v>
      </c>
      <c r="AJ97" s="110">
        <f t="shared" si="113"/>
        <v>300.83090655087113</v>
      </c>
      <c r="AK97" s="110">
        <f t="shared" si="114"/>
        <v>236.64402062641975</v>
      </c>
      <c r="AL97" s="110">
        <f t="shared" si="115"/>
        <v>182.83452038439913</v>
      </c>
      <c r="AM97" s="103">
        <v>1</v>
      </c>
      <c r="AN97" s="114">
        <f t="shared" si="116"/>
        <v>1</v>
      </c>
      <c r="AO97" s="262"/>
      <c r="AP97" s="114">
        <f t="shared" si="100"/>
        <v>1</v>
      </c>
      <c r="AQ97" s="150">
        <f t="shared" si="117"/>
        <v>23</v>
      </c>
      <c r="AR97" s="262"/>
      <c r="AS97" s="150">
        <f t="shared" si="101"/>
        <v>23</v>
      </c>
      <c r="AT97" s="114">
        <f t="shared" si="86"/>
        <v>396</v>
      </c>
      <c r="AU97" s="114">
        <f t="shared" si="87"/>
        <v>377</v>
      </c>
      <c r="AV97" s="114">
        <f t="shared" si="88"/>
        <v>351</v>
      </c>
      <c r="AW97" s="114">
        <f t="shared" si="89"/>
        <v>330</v>
      </c>
      <c r="AX97" s="151">
        <f t="shared" si="90"/>
        <v>7906.870881840402</v>
      </c>
      <c r="AY97" s="151">
        <f t="shared" si="91"/>
        <v>6919.1108506700357</v>
      </c>
      <c r="AZ97" s="151">
        <f t="shared" si="92"/>
        <v>5442.812474407654</v>
      </c>
      <c r="BA97" s="151">
        <f t="shared" si="93"/>
        <v>4205.1939688411803</v>
      </c>
      <c r="BB97" s="149">
        <f t="shared" si="94"/>
        <v>88.841245863375306</v>
      </c>
      <c r="BC97" s="149">
        <f t="shared" si="95"/>
        <v>77.742818546854338</v>
      </c>
      <c r="BD97" s="149">
        <f t="shared" si="96"/>
        <v>61.155196341659035</v>
      </c>
      <c r="BE97" s="149">
        <f t="shared" si="97"/>
        <v>47.249370436417756</v>
      </c>
      <c r="BF97" s="151">
        <f t="shared" si="102"/>
        <v>19.966845661213135</v>
      </c>
      <c r="BG97" s="151">
        <f t="shared" si="103"/>
        <v>18.353079179496117</v>
      </c>
      <c r="BH97" s="151">
        <f t="shared" si="104"/>
        <v>15.506588246175653</v>
      </c>
      <c r="BI97" s="151">
        <f t="shared" si="105"/>
        <v>12.743012026791456</v>
      </c>
      <c r="BK97" s="105">
        <f t="shared" si="118"/>
        <v>2.7950315657025726</v>
      </c>
      <c r="BL97" s="105">
        <f t="shared" si="119"/>
        <v>2.2287059048483684</v>
      </c>
      <c r="BM97" s="105">
        <f t="shared" si="120"/>
        <v>1.0292268600317414</v>
      </c>
      <c r="BN97" s="105">
        <f t="shared" si="121"/>
        <v>-0.14799547390643397</v>
      </c>
    </row>
    <row r="98" spans="1:66" x14ac:dyDescent="0.25">
      <c r="A98" s="141"/>
      <c r="B98" s="307"/>
      <c r="C98" s="308"/>
      <c r="D98" s="308"/>
      <c r="E98" s="322"/>
      <c r="F98" s="369"/>
      <c r="G98" s="355"/>
      <c r="H98" s="355"/>
      <c r="I98" s="370"/>
      <c r="J98" s="371"/>
      <c r="K98" s="141"/>
      <c r="Q98" s="105"/>
      <c r="R98" s="105">
        <v>90</v>
      </c>
      <c r="S98" s="109">
        <f t="shared" si="106"/>
        <v>413.5856</v>
      </c>
      <c r="T98" s="109">
        <f t="shared" si="107"/>
        <v>1347.3743999999999</v>
      </c>
      <c r="U98" s="110">
        <f t="shared" si="82"/>
        <v>395</v>
      </c>
      <c r="V98" s="218">
        <f t="shared" si="122"/>
        <v>3.8536359429917333</v>
      </c>
      <c r="W98" s="296">
        <f t="shared" si="98"/>
        <v>401.95350500000001</v>
      </c>
      <c r="X98" s="296">
        <f t="shared" si="108"/>
        <v>1370.111343</v>
      </c>
      <c r="Y98" s="110">
        <f t="shared" si="83"/>
        <v>375</v>
      </c>
      <c r="Z98" s="218">
        <f t="shared" si="123"/>
        <v>3.3642002336466024</v>
      </c>
      <c r="AA98" s="296">
        <f t="shared" si="99"/>
        <v>378.68931500000002</v>
      </c>
      <c r="AB98" s="296">
        <f t="shared" si="109"/>
        <v>1392.8482859999999</v>
      </c>
      <c r="AC98" s="110">
        <f t="shared" si="84"/>
        <v>349</v>
      </c>
      <c r="AD98" s="218">
        <f t="shared" si="124"/>
        <v>2.6378142119463801</v>
      </c>
      <c r="AE98" s="109">
        <f t="shared" si="110"/>
        <v>355.42512499999998</v>
      </c>
      <c r="AF98" s="296">
        <f t="shared" si="111"/>
        <v>1408.0062479999999</v>
      </c>
      <c r="AG98" s="110">
        <f t="shared" si="85"/>
        <v>328</v>
      </c>
      <c r="AH98" s="218">
        <f t="shared" si="125"/>
        <v>2.0294483052719356</v>
      </c>
      <c r="AI98" s="110">
        <f t="shared" si="112"/>
        <v>346.82723486925602</v>
      </c>
      <c r="AJ98" s="110">
        <f t="shared" si="113"/>
        <v>302.77802102819419</v>
      </c>
      <c r="AK98" s="110">
        <f t="shared" si="114"/>
        <v>237.4032790751742</v>
      </c>
      <c r="AL98" s="110">
        <f t="shared" si="115"/>
        <v>182.65034747447422</v>
      </c>
      <c r="AM98" s="103">
        <v>1</v>
      </c>
      <c r="AN98" s="114">
        <f t="shared" si="116"/>
        <v>1</v>
      </c>
      <c r="AO98" s="262"/>
      <c r="AP98" s="114">
        <f t="shared" si="100"/>
        <v>1</v>
      </c>
      <c r="AQ98" s="150">
        <f t="shared" si="117"/>
        <v>23</v>
      </c>
      <c r="AR98" s="262"/>
      <c r="AS98" s="150">
        <f t="shared" si="101"/>
        <v>23</v>
      </c>
      <c r="AT98" s="114">
        <f t="shared" si="86"/>
        <v>395</v>
      </c>
      <c r="AU98" s="114">
        <f t="shared" si="87"/>
        <v>375</v>
      </c>
      <c r="AV98" s="114">
        <f t="shared" si="88"/>
        <v>349</v>
      </c>
      <c r="AW98" s="114">
        <f t="shared" si="89"/>
        <v>328</v>
      </c>
      <c r="AX98" s="151">
        <f t="shared" si="90"/>
        <v>7977.0264019928882</v>
      </c>
      <c r="AY98" s="151">
        <f t="shared" si="91"/>
        <v>6963.8944836484661</v>
      </c>
      <c r="AZ98" s="151">
        <f t="shared" si="92"/>
        <v>5460.2754187290066</v>
      </c>
      <c r="BA98" s="151">
        <f t="shared" si="93"/>
        <v>4200.9579919129073</v>
      </c>
      <c r="BB98" s="149">
        <f t="shared" si="94"/>
        <v>88.633626688809869</v>
      </c>
      <c r="BC98" s="149">
        <f t="shared" si="95"/>
        <v>77.376605373871854</v>
      </c>
      <c r="BD98" s="149">
        <f t="shared" si="96"/>
        <v>60.669726874766745</v>
      </c>
      <c r="BE98" s="149">
        <f t="shared" si="97"/>
        <v>46.677311021254518</v>
      </c>
      <c r="BF98" s="151">
        <f t="shared" si="102"/>
        <v>20.195003549349085</v>
      </c>
      <c r="BG98" s="151">
        <f t="shared" si="103"/>
        <v>18.570385289729241</v>
      </c>
      <c r="BH98" s="151">
        <f t="shared" si="104"/>
        <v>15.645488305813773</v>
      </c>
      <c r="BI98" s="151">
        <f t="shared" si="105"/>
        <v>12.807798755832035</v>
      </c>
      <c r="BK98" s="105">
        <f t="shared" si="118"/>
        <v>3.0502400066298492</v>
      </c>
      <c r="BL98" s="105">
        <f t="shared" si="119"/>
        <v>1.9471144773230549</v>
      </c>
      <c r="BM98" s="105">
        <f t="shared" si="120"/>
        <v>0.75925844875445136</v>
      </c>
      <c r="BN98" s="105">
        <f t="shared" si="121"/>
        <v>-0.18417290992491075</v>
      </c>
    </row>
    <row r="99" spans="1:66" x14ac:dyDescent="0.25">
      <c r="A99" s="141"/>
      <c r="B99" s="307"/>
      <c r="C99" s="308"/>
      <c r="D99" s="308"/>
      <c r="E99" s="322"/>
      <c r="F99" s="322"/>
      <c r="G99" s="322"/>
      <c r="H99" s="322"/>
      <c r="I99" s="322"/>
      <c r="J99" s="309"/>
      <c r="K99" s="141"/>
      <c r="Q99" s="105"/>
      <c r="R99" s="106">
        <v>91</v>
      </c>
      <c r="S99" s="109">
        <f t="shared" si="106"/>
        <v>413.5856</v>
      </c>
      <c r="T99" s="109">
        <f t="shared" si="107"/>
        <v>1347.3743999999999</v>
      </c>
      <c r="U99" s="110">
        <f t="shared" si="82"/>
        <v>394</v>
      </c>
      <c r="V99" s="218">
        <f t="shared" si="122"/>
        <v>3.8446809424635644</v>
      </c>
      <c r="W99" s="296">
        <f t="shared" si="98"/>
        <v>401.82425949999998</v>
      </c>
      <c r="X99" s="296">
        <f t="shared" si="108"/>
        <v>1370.3639756999999</v>
      </c>
      <c r="Y99" s="110">
        <f t="shared" si="83"/>
        <v>374</v>
      </c>
      <c r="Z99" s="218">
        <f t="shared" si="123"/>
        <v>3.3512845958227229</v>
      </c>
      <c r="AA99" s="296">
        <f t="shared" si="99"/>
        <v>378.30157850000001</v>
      </c>
      <c r="AB99" s="296">
        <f t="shared" si="109"/>
        <v>1393.3535514</v>
      </c>
      <c r="AC99" s="110">
        <f t="shared" si="84"/>
        <v>348</v>
      </c>
      <c r="AD99" s="218">
        <f t="shared" si="124"/>
        <v>2.619523382200557</v>
      </c>
      <c r="AE99" s="109">
        <f t="shared" si="110"/>
        <v>354.77889750000003</v>
      </c>
      <c r="AF99" s="296">
        <f t="shared" si="111"/>
        <v>1408.6799351999998</v>
      </c>
      <c r="AG99" s="110">
        <f t="shared" si="85"/>
        <v>326</v>
      </c>
      <c r="AH99" s="218">
        <f t="shared" si="125"/>
        <v>2.0047279823931374</v>
      </c>
      <c r="AI99" s="110">
        <f t="shared" si="112"/>
        <v>349.86596576418435</v>
      </c>
      <c r="AJ99" s="110">
        <f t="shared" si="113"/>
        <v>304.9668982198678</v>
      </c>
      <c r="AK99" s="110">
        <f t="shared" si="114"/>
        <v>238.37662778025069</v>
      </c>
      <c r="AL99" s="110">
        <f t="shared" si="115"/>
        <v>182.43024639777551</v>
      </c>
      <c r="AM99" s="103">
        <v>1</v>
      </c>
      <c r="AN99" s="114">
        <f t="shared" si="116"/>
        <v>1</v>
      </c>
      <c r="AO99" s="262"/>
      <c r="AP99" s="114">
        <f t="shared" si="100"/>
        <v>1</v>
      </c>
      <c r="AQ99" s="150">
        <f t="shared" si="117"/>
        <v>23</v>
      </c>
      <c r="AR99" s="262"/>
      <c r="AS99" s="150">
        <f t="shared" si="101"/>
        <v>23</v>
      </c>
      <c r="AT99" s="114">
        <f t="shared" si="86"/>
        <v>394</v>
      </c>
      <c r="AU99" s="114">
        <f t="shared" si="87"/>
        <v>374</v>
      </c>
      <c r="AV99" s="114">
        <f t="shared" si="88"/>
        <v>348</v>
      </c>
      <c r="AW99" s="114">
        <f t="shared" si="89"/>
        <v>326</v>
      </c>
      <c r="AX99" s="151">
        <f t="shared" si="90"/>
        <v>8046.9172125762398</v>
      </c>
      <c r="AY99" s="151">
        <f t="shared" si="91"/>
        <v>7014.2386590569595</v>
      </c>
      <c r="AZ99" s="151">
        <f t="shared" si="92"/>
        <v>5482.6624389457656</v>
      </c>
      <c r="BA99" s="151">
        <f t="shared" si="93"/>
        <v>4195.8956671488368</v>
      </c>
      <c r="BB99" s="149">
        <f t="shared" si="94"/>
        <v>88.427661676661984</v>
      </c>
      <c r="BC99" s="149">
        <f t="shared" si="95"/>
        <v>77.079545703922619</v>
      </c>
      <c r="BD99" s="149">
        <f t="shared" si="96"/>
        <v>60.24903779061281</v>
      </c>
      <c r="BE99" s="149">
        <f t="shared" si="97"/>
        <v>46.108743595042164</v>
      </c>
      <c r="BF99" s="151">
        <f t="shared" si="102"/>
        <v>20.42364774765543</v>
      </c>
      <c r="BG99" s="151">
        <f t="shared" si="103"/>
        <v>18.754648821007912</v>
      </c>
      <c r="BH99" s="151">
        <f t="shared" si="104"/>
        <v>15.754777123407372</v>
      </c>
      <c r="BI99" s="151">
        <f t="shared" si="105"/>
        <v>12.870845604751032</v>
      </c>
      <c r="BK99" s="105">
        <f t="shared" si="118"/>
        <v>3.0387308949283351</v>
      </c>
      <c r="BL99" s="105">
        <f t="shared" si="119"/>
        <v>2.1888771916736118</v>
      </c>
      <c r="BM99" s="105">
        <f t="shared" si="120"/>
        <v>0.9733487050764893</v>
      </c>
      <c r="BN99" s="105">
        <f t="shared" si="121"/>
        <v>-0.22010107669871104</v>
      </c>
    </row>
    <row r="100" spans="1:66" x14ac:dyDescent="0.25">
      <c r="A100" s="141"/>
      <c r="B100" s="307"/>
      <c r="C100" s="308"/>
      <c r="D100" s="308"/>
      <c r="E100" s="322"/>
      <c r="F100" s="322"/>
      <c r="G100" s="322"/>
      <c r="H100" s="322"/>
      <c r="I100" s="322"/>
      <c r="J100" s="309"/>
      <c r="K100" s="141"/>
      <c r="Q100" s="105"/>
      <c r="R100" s="105">
        <v>92</v>
      </c>
      <c r="S100" s="109">
        <f t="shared" si="106"/>
        <v>413.5856</v>
      </c>
      <c r="T100" s="109">
        <f t="shared" si="107"/>
        <v>1347.3743999999999</v>
      </c>
      <c r="U100" s="110">
        <f t="shared" si="82"/>
        <v>393</v>
      </c>
      <c r="V100" s="218">
        <f t="shared" si="122"/>
        <v>3.8357961178965958</v>
      </c>
      <c r="W100" s="296">
        <f t="shared" si="98"/>
        <v>401.69501400000001</v>
      </c>
      <c r="X100" s="296">
        <f t="shared" si="108"/>
        <v>1370.6166083999999</v>
      </c>
      <c r="Y100" s="110">
        <f t="shared" si="83"/>
        <v>373</v>
      </c>
      <c r="Z100" s="218">
        <f t="shared" si="123"/>
        <v>3.3384507773177194</v>
      </c>
      <c r="AA100" s="296">
        <f t="shared" si="99"/>
        <v>377.91384199999999</v>
      </c>
      <c r="AB100" s="296">
        <f t="shared" si="109"/>
        <v>1393.8588167999999</v>
      </c>
      <c r="AC100" s="110">
        <f t="shared" si="84"/>
        <v>346</v>
      </c>
      <c r="AD100" s="218">
        <f t="shared" si="124"/>
        <v>2.5986409650752087</v>
      </c>
      <c r="AE100" s="109">
        <f t="shared" si="110"/>
        <v>354.13267000000002</v>
      </c>
      <c r="AF100" s="296">
        <f t="shared" si="111"/>
        <v>1409.3536223999999</v>
      </c>
      <c r="AG100" s="110">
        <f t="shared" si="85"/>
        <v>325</v>
      </c>
      <c r="AH100" s="218">
        <f t="shared" si="125"/>
        <v>1.9826384509729942</v>
      </c>
      <c r="AI100" s="110">
        <f t="shared" si="112"/>
        <v>352.89324284648683</v>
      </c>
      <c r="AJ100" s="110">
        <f t="shared" si="113"/>
        <v>307.1374715132302</v>
      </c>
      <c r="AK100" s="110">
        <f t="shared" si="114"/>
        <v>239.07496878691921</v>
      </c>
      <c r="AL100" s="110">
        <f t="shared" si="115"/>
        <v>182.40273748951546</v>
      </c>
      <c r="AM100" s="103">
        <v>1</v>
      </c>
      <c r="AN100" s="114">
        <f t="shared" si="116"/>
        <v>1</v>
      </c>
      <c r="AO100" s="262"/>
      <c r="AP100" s="114">
        <f t="shared" si="100"/>
        <v>1</v>
      </c>
      <c r="AQ100" s="150">
        <f t="shared" si="117"/>
        <v>23</v>
      </c>
      <c r="AR100" s="262"/>
      <c r="AS100" s="150">
        <f t="shared" si="101"/>
        <v>23</v>
      </c>
      <c r="AT100" s="114">
        <f t="shared" si="86"/>
        <v>393</v>
      </c>
      <c r="AU100" s="114">
        <f t="shared" si="87"/>
        <v>373</v>
      </c>
      <c r="AV100" s="114">
        <f t="shared" si="88"/>
        <v>346</v>
      </c>
      <c r="AW100" s="114">
        <f t="shared" si="89"/>
        <v>325</v>
      </c>
      <c r="AX100" s="151">
        <f t="shared" si="90"/>
        <v>8116.544585469197</v>
      </c>
      <c r="AY100" s="151">
        <f t="shared" si="91"/>
        <v>7064.1618448042946</v>
      </c>
      <c r="AZ100" s="151">
        <f t="shared" si="92"/>
        <v>5498.7242820991423</v>
      </c>
      <c r="BA100" s="151">
        <f t="shared" si="93"/>
        <v>4195.2629622588556</v>
      </c>
      <c r="BB100" s="149">
        <f t="shared" si="94"/>
        <v>88.223310711621707</v>
      </c>
      <c r="BC100" s="149">
        <f t="shared" si="95"/>
        <v>76.784367878307549</v>
      </c>
      <c r="BD100" s="149">
        <f t="shared" si="96"/>
        <v>59.768742196729804</v>
      </c>
      <c r="BE100" s="149">
        <f t="shared" si="97"/>
        <v>45.600684372378865</v>
      </c>
      <c r="BF100" s="151">
        <f t="shared" si="102"/>
        <v>20.652785204756228</v>
      </c>
      <c r="BG100" s="151">
        <f t="shared" si="103"/>
        <v>18.938771701888189</v>
      </c>
      <c r="BH100" s="151">
        <f t="shared" si="104"/>
        <v>15.892266711269198</v>
      </c>
      <c r="BI100" s="151">
        <f t="shared" si="105"/>
        <v>12.90850142233494</v>
      </c>
      <c r="BK100" s="105">
        <f t="shared" si="118"/>
        <v>3.0272770823024757</v>
      </c>
      <c r="BL100" s="105">
        <f t="shared" si="119"/>
        <v>2.1705732933623949</v>
      </c>
      <c r="BM100" s="105">
        <f t="shared" si="120"/>
        <v>0.69834100666852805</v>
      </c>
      <c r="BN100" s="105">
        <f t="shared" si="121"/>
        <v>-2.7508908260045928E-2</v>
      </c>
    </row>
    <row r="101" spans="1:66" x14ac:dyDescent="0.25">
      <c r="A101" s="141"/>
      <c r="B101" s="307"/>
      <c r="C101" s="308"/>
      <c r="D101" s="308"/>
      <c r="E101" s="322"/>
      <c r="F101" s="322"/>
      <c r="G101" s="322"/>
      <c r="H101" s="322"/>
      <c r="I101" s="322"/>
      <c r="J101" s="309"/>
      <c r="K101" s="141"/>
      <c r="Q101" s="105"/>
      <c r="R101" s="106">
        <v>93</v>
      </c>
      <c r="S101" s="109">
        <f t="shared" si="106"/>
        <v>413.5856</v>
      </c>
      <c r="T101" s="109">
        <f t="shared" si="107"/>
        <v>1347.3743999999999</v>
      </c>
      <c r="U101" s="110">
        <f t="shared" si="82"/>
        <v>392</v>
      </c>
      <c r="V101" s="218">
        <f t="shared" si="122"/>
        <v>3.8269797816803997</v>
      </c>
      <c r="W101" s="296">
        <f t="shared" si="98"/>
        <v>401.56576849999999</v>
      </c>
      <c r="X101" s="296">
        <f t="shared" si="108"/>
        <v>1370.8692411</v>
      </c>
      <c r="Y101" s="110">
        <f t="shared" si="83"/>
        <v>371</v>
      </c>
      <c r="Z101" s="218">
        <f t="shared" si="123"/>
        <v>3.3227655289250992</v>
      </c>
      <c r="AA101" s="296">
        <f t="shared" si="99"/>
        <v>377.52610549999997</v>
      </c>
      <c r="AB101" s="296">
        <f t="shared" si="109"/>
        <v>1394.3640822</v>
      </c>
      <c r="AC101" s="110">
        <f t="shared" si="84"/>
        <v>345</v>
      </c>
      <c r="AD101" s="218">
        <f t="shared" si="124"/>
        <v>2.5805706919408333</v>
      </c>
      <c r="AE101" s="109">
        <f t="shared" si="110"/>
        <v>353.48644250000001</v>
      </c>
      <c r="AF101" s="296">
        <f t="shared" si="111"/>
        <v>1410.0273095999999</v>
      </c>
      <c r="AG101" s="110">
        <f t="shared" si="85"/>
        <v>323</v>
      </c>
      <c r="AH101" s="218">
        <f t="shared" si="125"/>
        <v>1.9582144166516211</v>
      </c>
      <c r="AI101" s="110">
        <f t="shared" si="112"/>
        <v>355.90911969627717</v>
      </c>
      <c r="AJ101" s="110">
        <f t="shared" si="113"/>
        <v>309.01719419003422</v>
      </c>
      <c r="AK101" s="110">
        <f t="shared" si="114"/>
        <v>239.99307435049749</v>
      </c>
      <c r="AL101" s="110">
        <f t="shared" si="115"/>
        <v>182.11394074860075</v>
      </c>
      <c r="AM101" s="103">
        <v>1</v>
      </c>
      <c r="AN101" s="114">
        <f t="shared" si="116"/>
        <v>1</v>
      </c>
      <c r="AO101" s="262"/>
      <c r="AP101" s="114">
        <f t="shared" si="100"/>
        <v>1</v>
      </c>
      <c r="AQ101" s="150">
        <f t="shared" si="117"/>
        <v>23</v>
      </c>
      <c r="AR101" s="262"/>
      <c r="AS101" s="150">
        <f t="shared" si="101"/>
        <v>23</v>
      </c>
      <c r="AT101" s="114">
        <f t="shared" si="86"/>
        <v>392</v>
      </c>
      <c r="AU101" s="114">
        <f t="shared" si="87"/>
        <v>371</v>
      </c>
      <c r="AV101" s="114">
        <f t="shared" si="88"/>
        <v>345</v>
      </c>
      <c r="AW101" s="114">
        <f t="shared" si="89"/>
        <v>323</v>
      </c>
      <c r="AX101" s="151">
        <f t="shared" si="90"/>
        <v>8185.9097530143754</v>
      </c>
      <c r="AY101" s="151">
        <f t="shared" si="91"/>
        <v>7107.3954663707873</v>
      </c>
      <c r="AZ101" s="151">
        <f t="shared" si="92"/>
        <v>5519.8407100614422</v>
      </c>
      <c r="BA101" s="151">
        <f t="shared" si="93"/>
        <v>4188.6206372178176</v>
      </c>
      <c r="BB101" s="149">
        <f t="shared" si="94"/>
        <v>88.020534978649195</v>
      </c>
      <c r="BC101" s="149">
        <f t="shared" si="95"/>
        <v>76.423607165277289</v>
      </c>
      <c r="BD101" s="149">
        <f t="shared" si="96"/>
        <v>59.353125914639165</v>
      </c>
      <c r="BE101" s="149">
        <f t="shared" si="97"/>
        <v>45.038931582987288</v>
      </c>
      <c r="BF101" s="151">
        <f t="shared" si="102"/>
        <v>20.882422839322388</v>
      </c>
      <c r="BG101" s="151">
        <f t="shared" si="103"/>
        <v>19.157400178896999</v>
      </c>
      <c r="BH101" s="151">
        <f t="shared" si="104"/>
        <v>15.999538290033167</v>
      </c>
      <c r="BI101" s="151">
        <f t="shared" si="105"/>
        <v>12.967865749900364</v>
      </c>
      <c r="BK101" s="105">
        <f t="shared" si="118"/>
        <v>3.0158768497903452</v>
      </c>
      <c r="BL101" s="105">
        <f t="shared" si="119"/>
        <v>1.8797226768040218</v>
      </c>
      <c r="BM101" s="105">
        <f t="shared" si="120"/>
        <v>0.91810556357827977</v>
      </c>
      <c r="BN101" s="105">
        <f t="shared" si="121"/>
        <v>-0.2887967409147052</v>
      </c>
    </row>
    <row r="102" spans="1:66" x14ac:dyDescent="0.25">
      <c r="A102" s="141"/>
      <c r="B102" s="307"/>
      <c r="C102" s="308"/>
      <c r="D102" s="308"/>
      <c r="E102" s="322"/>
      <c r="F102" s="322"/>
      <c r="G102" s="322"/>
      <c r="H102" s="322"/>
      <c r="I102" s="322"/>
      <c r="J102" s="309"/>
      <c r="K102" s="141"/>
      <c r="Q102" s="105"/>
      <c r="R102" s="105">
        <v>94</v>
      </c>
      <c r="S102" s="109">
        <f t="shared" si="106"/>
        <v>413.5856</v>
      </c>
      <c r="T102" s="109">
        <f t="shared" si="107"/>
        <v>1347.3743999999999</v>
      </c>
      <c r="U102" s="110">
        <f t="shared" si="82"/>
        <v>391</v>
      </c>
      <c r="V102" s="218">
        <f t="shared" si="122"/>
        <v>3.8182303002863462</v>
      </c>
      <c r="W102" s="296">
        <f t="shared" si="98"/>
        <v>401.43652300000002</v>
      </c>
      <c r="X102" s="296">
        <f t="shared" si="108"/>
        <v>1371.1218738</v>
      </c>
      <c r="Y102" s="110">
        <f t="shared" si="83"/>
        <v>370</v>
      </c>
      <c r="Z102" s="218">
        <f t="shared" si="123"/>
        <v>3.3100895075272927</v>
      </c>
      <c r="AA102" s="296">
        <f t="shared" si="99"/>
        <v>377.13836900000001</v>
      </c>
      <c r="AB102" s="296">
        <f t="shared" si="109"/>
        <v>1394.8693475999999</v>
      </c>
      <c r="AC102" s="110">
        <f t="shared" si="84"/>
        <v>343</v>
      </c>
      <c r="AD102" s="218">
        <f t="shared" si="124"/>
        <v>2.5599053336187478</v>
      </c>
      <c r="AE102" s="109">
        <f t="shared" si="110"/>
        <v>352.840215</v>
      </c>
      <c r="AF102" s="296">
        <f t="shared" si="111"/>
        <v>1410.7009968</v>
      </c>
      <c r="AG102" s="110">
        <f t="shared" si="85"/>
        <v>322</v>
      </c>
      <c r="AH102" s="218">
        <f t="shared" si="125"/>
        <v>1.9364096826669894</v>
      </c>
      <c r="AI102" s="110">
        <f t="shared" si="112"/>
        <v>358.91364822691656</v>
      </c>
      <c r="AJ102" s="110">
        <f t="shared" si="113"/>
        <v>311.14841370756551</v>
      </c>
      <c r="AK102" s="110">
        <f t="shared" si="114"/>
        <v>240.63110136016229</v>
      </c>
      <c r="AL102" s="110">
        <f t="shared" si="115"/>
        <v>182.02251017069702</v>
      </c>
      <c r="AM102" s="103">
        <v>1</v>
      </c>
      <c r="AN102" s="114">
        <f t="shared" si="116"/>
        <v>1</v>
      </c>
      <c r="AO102" s="262"/>
      <c r="AP102" s="114">
        <f t="shared" si="100"/>
        <v>1</v>
      </c>
      <c r="AQ102" s="150">
        <f t="shared" si="117"/>
        <v>23</v>
      </c>
      <c r="AR102" s="262"/>
      <c r="AS102" s="150">
        <f t="shared" si="101"/>
        <v>23</v>
      </c>
      <c r="AT102" s="114">
        <f t="shared" si="86"/>
        <v>391</v>
      </c>
      <c r="AU102" s="114">
        <f t="shared" si="87"/>
        <v>370</v>
      </c>
      <c r="AV102" s="114">
        <f t="shared" si="88"/>
        <v>343</v>
      </c>
      <c r="AW102" s="114">
        <f t="shared" si="89"/>
        <v>322</v>
      </c>
      <c r="AX102" s="151">
        <f t="shared" si="90"/>
        <v>8255.0139092190802</v>
      </c>
      <c r="AY102" s="151">
        <f t="shared" si="91"/>
        <v>7156.4135152740064</v>
      </c>
      <c r="AZ102" s="151">
        <f t="shared" si="92"/>
        <v>5534.5153312837328</v>
      </c>
      <c r="BA102" s="151">
        <f t="shared" si="93"/>
        <v>4186.5177339260317</v>
      </c>
      <c r="BB102" s="149">
        <f t="shared" si="94"/>
        <v>87.819296906585961</v>
      </c>
      <c r="BC102" s="149">
        <f t="shared" si="95"/>
        <v>76.13205867312773</v>
      </c>
      <c r="BD102" s="149">
        <f t="shared" si="96"/>
        <v>58.877822673231201</v>
      </c>
      <c r="BE102" s="149">
        <f t="shared" si="97"/>
        <v>44.537422701340759</v>
      </c>
      <c r="BF102" s="151">
        <f t="shared" si="102"/>
        <v>21.112567542759795</v>
      </c>
      <c r="BG102" s="151">
        <f t="shared" si="103"/>
        <v>19.341658149389207</v>
      </c>
      <c r="BH102" s="151">
        <f t="shared" si="104"/>
        <v>16.135613210739745</v>
      </c>
      <c r="BI102" s="151">
        <f t="shared" si="105"/>
        <v>13.001607869335503</v>
      </c>
      <c r="BK102" s="105">
        <f t="shared" si="118"/>
        <v>3.0045285306393907</v>
      </c>
      <c r="BL102" s="105">
        <f t="shared" si="119"/>
        <v>2.1312195175312922</v>
      </c>
      <c r="BM102" s="105">
        <f t="shared" si="120"/>
        <v>0.6380270096647962</v>
      </c>
      <c r="BN102" s="105">
        <f t="shared" si="121"/>
        <v>-9.1430577903736321E-2</v>
      </c>
    </row>
    <row r="103" spans="1:66" x14ac:dyDescent="0.25">
      <c r="A103" s="141"/>
      <c r="B103" s="307"/>
      <c r="C103" s="308"/>
      <c r="D103" s="308"/>
      <c r="E103" s="322"/>
      <c r="F103" s="322"/>
      <c r="G103" s="322"/>
      <c r="H103" s="322"/>
      <c r="I103" s="322"/>
      <c r="J103" s="309"/>
      <c r="K103" s="141"/>
      <c r="Q103" s="105"/>
      <c r="R103" s="106">
        <v>95</v>
      </c>
      <c r="S103" s="109">
        <f t="shared" si="106"/>
        <v>413.5856</v>
      </c>
      <c r="T103" s="109">
        <f t="shared" si="107"/>
        <v>1347.3743999999999</v>
      </c>
      <c r="U103" s="110">
        <f t="shared" si="82"/>
        <v>390</v>
      </c>
      <c r="V103" s="218">
        <f t="shared" si="122"/>
        <v>3.8095460919464967</v>
      </c>
      <c r="W103" s="296">
        <f t="shared" si="98"/>
        <v>401.3072775</v>
      </c>
      <c r="X103" s="296">
        <f t="shared" si="108"/>
        <v>1371.3745064999998</v>
      </c>
      <c r="Y103" s="110">
        <f t="shared" si="83"/>
        <v>369</v>
      </c>
      <c r="Z103" s="218">
        <f t="shared" si="123"/>
        <v>3.2974902192328668</v>
      </c>
      <c r="AA103" s="296">
        <f t="shared" si="99"/>
        <v>376.75063249999999</v>
      </c>
      <c r="AB103" s="296">
        <f t="shared" si="109"/>
        <v>1395.374613</v>
      </c>
      <c r="AC103" s="110">
        <f t="shared" si="84"/>
        <v>342</v>
      </c>
      <c r="AD103" s="218">
        <f t="shared" si="124"/>
        <v>2.5420482194233016</v>
      </c>
      <c r="AE103" s="109">
        <f t="shared" si="110"/>
        <v>352.19398749999999</v>
      </c>
      <c r="AF103" s="296">
        <f t="shared" si="111"/>
        <v>1411.3746839999999</v>
      </c>
      <c r="AG103" s="110">
        <f t="shared" si="85"/>
        <v>320</v>
      </c>
      <c r="AH103" s="218">
        <f t="shared" si="125"/>
        <v>1.9122736423409701</v>
      </c>
      <c r="AI103" s="110">
        <f t="shared" si="112"/>
        <v>361.9068787349172</v>
      </c>
      <c r="AJ103" s="110">
        <f t="shared" si="113"/>
        <v>313.26157082712234</v>
      </c>
      <c r="AK103" s="110">
        <f t="shared" si="114"/>
        <v>241.49458084521365</v>
      </c>
      <c r="AL103" s="110">
        <f t="shared" si="115"/>
        <v>181.66599602239216</v>
      </c>
      <c r="AM103" s="103">
        <v>1</v>
      </c>
      <c r="AN103" s="114">
        <f t="shared" si="116"/>
        <v>1</v>
      </c>
      <c r="AO103" s="262"/>
      <c r="AP103" s="114">
        <f t="shared" si="100"/>
        <v>1</v>
      </c>
      <c r="AQ103" s="150">
        <f t="shared" si="117"/>
        <v>23</v>
      </c>
      <c r="AR103" s="262"/>
      <c r="AS103" s="150">
        <f t="shared" si="101"/>
        <v>23</v>
      </c>
      <c r="AT103" s="114">
        <f t="shared" si="86"/>
        <v>390</v>
      </c>
      <c r="AU103" s="114">
        <f t="shared" si="87"/>
        <v>369</v>
      </c>
      <c r="AV103" s="114">
        <f t="shared" si="88"/>
        <v>342</v>
      </c>
      <c r="AW103" s="114">
        <f t="shared" si="89"/>
        <v>320</v>
      </c>
      <c r="AX103" s="151">
        <f t="shared" si="90"/>
        <v>8323.8582109030958</v>
      </c>
      <c r="AY103" s="151">
        <f t="shared" si="91"/>
        <v>7205.0161290238138</v>
      </c>
      <c r="AZ103" s="151">
        <f t="shared" si="92"/>
        <v>5554.3753594399141</v>
      </c>
      <c r="BA103" s="151">
        <f t="shared" si="93"/>
        <v>4178.3179085150196</v>
      </c>
      <c r="BB103" s="149">
        <f t="shared" si="94"/>
        <v>87.619560114769428</v>
      </c>
      <c r="BC103" s="149">
        <f t="shared" si="95"/>
        <v>75.842275042355936</v>
      </c>
      <c r="BD103" s="149">
        <f t="shared" si="96"/>
        <v>58.467109046735935</v>
      </c>
      <c r="BE103" s="149">
        <f t="shared" si="97"/>
        <v>43.982293773842315</v>
      </c>
      <c r="BF103" s="151">
        <f t="shared" si="102"/>
        <v>21.343226181802809</v>
      </c>
      <c r="BG103" s="151">
        <f t="shared" si="103"/>
        <v>19.525788967544212</v>
      </c>
      <c r="BH103" s="151">
        <f t="shared" si="104"/>
        <v>16.240863624093315</v>
      </c>
      <c r="BI103" s="151">
        <f t="shared" si="105"/>
        <v>13.057243464109437</v>
      </c>
      <c r="BK103" s="105">
        <f t="shared" si="118"/>
        <v>2.9932305080006358</v>
      </c>
      <c r="BL103" s="105">
        <f t="shared" si="119"/>
        <v>2.1131571195568313</v>
      </c>
      <c r="BM103" s="105">
        <f t="shared" si="120"/>
        <v>0.86347948505135719</v>
      </c>
      <c r="BN103" s="105">
        <f t="shared" si="121"/>
        <v>-0.35651414830485351</v>
      </c>
    </row>
    <row r="104" spans="1:66" x14ac:dyDescent="0.25">
      <c r="A104" s="141"/>
      <c r="B104" s="307"/>
      <c r="C104" s="308"/>
      <c r="D104" s="308"/>
      <c r="E104" s="322"/>
      <c r="F104" s="322"/>
      <c r="G104" s="322"/>
      <c r="H104" s="322"/>
      <c r="I104" s="322"/>
      <c r="J104" s="309"/>
      <c r="K104" s="141"/>
      <c r="Q104" s="105"/>
      <c r="R104" s="105">
        <v>96</v>
      </c>
      <c r="S104" s="109">
        <f t="shared" si="106"/>
        <v>413.5856</v>
      </c>
      <c r="T104" s="109">
        <f t="shared" si="107"/>
        <v>1347.3743999999999</v>
      </c>
      <c r="U104" s="110">
        <f t="shared" ref="U104:U108" si="126">INT((EXP(((-1.99144222192001 * LN(T104+ 1)) + (-0.72353136731727 * ($F$21/100)) + (-0.27012583289159 * LN($R104 + 1)) + (0.64482702835422 * LN(S104 + 1)) + 18.2928373835317) * ((0.000745715092  *$F$20) + 0.953499460025)))*U$6) - 1</f>
        <v>388</v>
      </c>
      <c r="V104" s="218">
        <f t="shared" si="122"/>
        <v>3.797863903189048</v>
      </c>
      <c r="W104" s="296">
        <f t="shared" si="98"/>
        <v>401.17803199999997</v>
      </c>
      <c r="X104" s="296">
        <f t="shared" si="108"/>
        <v>1371.6271391999999</v>
      </c>
      <c r="Y104" s="110">
        <f t="shared" ref="Y104:Y108" si="127">INT((EXP(((-1.99144222192001 * LN(X104+ 1)) + (-0.72353136731727 * ($F$21/100)) + (-0.27012583289159 * LN($R104 + 1)) + (0.64482702835422 * LN(W104 + 1)) + 18.2928373835317) * ((0.000745715092  *$F$20) + 0.953499460025)))*Y$6) - 1</f>
        <v>368</v>
      </c>
      <c r="Z104" s="218">
        <f t="shared" si="123"/>
        <v>3.2849660890888184</v>
      </c>
      <c r="AA104" s="296">
        <f t="shared" si="99"/>
        <v>376.36289599999998</v>
      </c>
      <c r="AB104" s="296">
        <f t="shared" si="109"/>
        <v>1395.8798783999998</v>
      </c>
      <c r="AC104" s="110">
        <f t="shared" ref="AC104:AC108" si="128">INT((EXP(((-1.99144222192001 * LN(AB104+ 1)) + (-0.72353136731727 * ($F$21/100)) + (-0.27012583289159 * LN($R104 + 1)) + (0.64482702835422 * LN(AA104 + 1)) + 18.2928373835317) * ((0.000745715092  *$F$20) + 0.953499460025)))*AC$6) - 1</f>
        <v>340</v>
      </c>
      <c r="AD104" s="218">
        <f t="shared" si="124"/>
        <v>2.5215924841131767</v>
      </c>
      <c r="AE104" s="109">
        <f t="shared" si="110"/>
        <v>351.54775999999998</v>
      </c>
      <c r="AF104" s="296">
        <f t="shared" si="111"/>
        <v>1412.0483712</v>
      </c>
      <c r="AG104" s="110">
        <f t="shared" ref="AG104:AG108" si="129">INT((EXP(((-1.99144222192001 * LN(AF104+ 1)) + (-0.72353136731727 * ($F$21/100)) + (-0.27012583289159 * LN($R104 + 1)) + (0.64482702835422 * LN(AE104 + 1)) + 18.2928373835317) * ((0.000745715092  *$F$20) + 0.953499460025)))*AG$6) - 1</f>
        <v>318</v>
      </c>
      <c r="AH104" s="218">
        <f t="shared" si="125"/>
        <v>1.8882788307332974</v>
      </c>
      <c r="AI104" s="110">
        <f t="shared" si="112"/>
        <v>364.59493470614859</v>
      </c>
      <c r="AJ104" s="110">
        <f t="shared" si="113"/>
        <v>315.35674455252655</v>
      </c>
      <c r="AK104" s="110">
        <f t="shared" si="114"/>
        <v>242.07287847486498</v>
      </c>
      <c r="AL104" s="110">
        <f t="shared" si="115"/>
        <v>181.27476775039656</v>
      </c>
      <c r="AM104" s="103">
        <v>1</v>
      </c>
      <c r="AN104" s="114">
        <f t="shared" si="116"/>
        <v>1</v>
      </c>
      <c r="AO104" s="262"/>
      <c r="AP104" s="114">
        <f t="shared" si="100"/>
        <v>1</v>
      </c>
      <c r="AQ104" s="150">
        <f t="shared" si="117"/>
        <v>23</v>
      </c>
      <c r="AR104" s="262"/>
      <c r="AS104" s="150">
        <f t="shared" si="101"/>
        <v>23</v>
      </c>
      <c r="AT104" s="114">
        <f t="shared" si="86"/>
        <v>388</v>
      </c>
      <c r="AU104" s="114">
        <f t="shared" si="87"/>
        <v>368</v>
      </c>
      <c r="AV104" s="114">
        <f t="shared" si="88"/>
        <v>340</v>
      </c>
      <c r="AW104" s="114">
        <f t="shared" si="89"/>
        <v>318</v>
      </c>
      <c r="AX104" s="151">
        <f t="shared" si="90"/>
        <v>8385.6834982414184</v>
      </c>
      <c r="AY104" s="151">
        <f t="shared" si="91"/>
        <v>7253.2051247081108</v>
      </c>
      <c r="AZ104" s="151">
        <f t="shared" si="92"/>
        <v>5567.6762049218942</v>
      </c>
      <c r="BA104" s="151">
        <f t="shared" si="93"/>
        <v>4169.3196582591208</v>
      </c>
      <c r="BB104" s="149">
        <f t="shared" si="94"/>
        <v>87.350869773348109</v>
      </c>
      <c r="BC104" s="149">
        <f t="shared" si="95"/>
        <v>75.554220049042826</v>
      </c>
      <c r="BD104" s="149">
        <f t="shared" si="96"/>
        <v>57.996627134603067</v>
      </c>
      <c r="BE104" s="149">
        <f t="shared" si="97"/>
        <v>43.430413106865842</v>
      </c>
      <c r="BF104" s="151">
        <f t="shared" si="102"/>
        <v>21.612586335673758</v>
      </c>
      <c r="BG104" s="151">
        <f t="shared" si="103"/>
        <v>19.709796534532909</v>
      </c>
      <c r="BH104" s="151">
        <f t="shared" si="104"/>
        <v>16.375518249770277</v>
      </c>
      <c r="BI104" s="151">
        <f t="shared" si="105"/>
        <v>13.111068107733084</v>
      </c>
      <c r="BK104" s="105">
        <f t="shared" si="118"/>
        <v>2.6880559712313925</v>
      </c>
      <c r="BL104" s="105">
        <f t="shared" si="119"/>
        <v>2.0951737254042087</v>
      </c>
      <c r="BM104" s="105">
        <f t="shared" si="120"/>
        <v>0.57829762965133114</v>
      </c>
      <c r="BN104" s="105">
        <f t="shared" si="121"/>
        <v>-0.39122827199560106</v>
      </c>
    </row>
    <row r="105" spans="1:66" x14ac:dyDescent="0.25">
      <c r="A105" s="141"/>
      <c r="B105" s="307"/>
      <c r="C105" s="308"/>
      <c r="D105" s="308"/>
      <c r="E105" s="322"/>
      <c r="F105" s="322"/>
      <c r="G105" s="322"/>
      <c r="H105" s="322"/>
      <c r="I105" s="322"/>
      <c r="J105" s="309"/>
      <c r="K105" s="141"/>
      <c r="Q105" s="105"/>
      <c r="R105" s="106">
        <v>97</v>
      </c>
      <c r="S105" s="109">
        <f t="shared" si="106"/>
        <v>413.5856</v>
      </c>
      <c r="T105" s="109">
        <f t="shared" si="107"/>
        <v>1347.3743999999999</v>
      </c>
      <c r="U105" s="110">
        <f t="shared" si="126"/>
        <v>387</v>
      </c>
      <c r="V105" s="218">
        <f t="shared" si="122"/>
        <v>3.7893024418263521</v>
      </c>
      <c r="W105" s="296">
        <f t="shared" si="98"/>
        <v>401.04878650000001</v>
      </c>
      <c r="X105" s="296">
        <f t="shared" si="108"/>
        <v>1371.8797718999999</v>
      </c>
      <c r="Y105" s="110">
        <f t="shared" si="127"/>
        <v>366</v>
      </c>
      <c r="Z105" s="218">
        <f t="shared" si="123"/>
        <v>3.2695746735358084</v>
      </c>
      <c r="AA105" s="296">
        <f t="shared" si="99"/>
        <v>375.97515950000002</v>
      </c>
      <c r="AB105" s="296">
        <f t="shared" si="109"/>
        <v>1396.3851437999999</v>
      </c>
      <c r="AC105" s="110">
        <f t="shared" si="128"/>
        <v>339</v>
      </c>
      <c r="AD105" s="218">
        <f t="shared" si="124"/>
        <v>2.503941566099297</v>
      </c>
      <c r="AE105" s="109">
        <f t="shared" si="110"/>
        <v>350.90153249999997</v>
      </c>
      <c r="AF105" s="296">
        <f t="shared" si="111"/>
        <v>1412.7220583999999</v>
      </c>
      <c r="AG105" s="110">
        <f t="shared" si="129"/>
        <v>317</v>
      </c>
      <c r="AH105" s="218">
        <f t="shared" si="125"/>
        <v>1.8668899998305499</v>
      </c>
      <c r="AI105" s="110">
        <f t="shared" si="112"/>
        <v>367.56233685715614</v>
      </c>
      <c r="AJ105" s="110">
        <f t="shared" si="113"/>
        <v>317.14874333297342</v>
      </c>
      <c r="AK105" s="110">
        <f t="shared" si="114"/>
        <v>242.88233191163181</v>
      </c>
      <c r="AL105" s="110">
        <f t="shared" si="115"/>
        <v>181.08832998356334</v>
      </c>
      <c r="AM105" s="103">
        <v>1</v>
      </c>
      <c r="AN105" s="114">
        <f t="shared" si="116"/>
        <v>1</v>
      </c>
      <c r="AO105" s="262"/>
      <c r="AP105" s="114">
        <f t="shared" si="100"/>
        <v>1</v>
      </c>
      <c r="AQ105" s="150">
        <f t="shared" si="117"/>
        <v>23</v>
      </c>
      <c r="AR105" s="262"/>
      <c r="AS105" s="150">
        <f t="shared" si="101"/>
        <v>23</v>
      </c>
      <c r="AT105" s="114">
        <f t="shared" si="86"/>
        <v>387</v>
      </c>
      <c r="AU105" s="114">
        <f t="shared" si="87"/>
        <v>366</v>
      </c>
      <c r="AV105" s="114">
        <f t="shared" si="88"/>
        <v>339</v>
      </c>
      <c r="AW105" s="114">
        <f t="shared" si="89"/>
        <v>317</v>
      </c>
      <c r="AX105" s="151">
        <f t="shared" si="90"/>
        <v>8453.9337477145909</v>
      </c>
      <c r="AY105" s="151">
        <f t="shared" si="91"/>
        <v>7294.4210966583887</v>
      </c>
      <c r="AZ105" s="151">
        <f t="shared" si="92"/>
        <v>5586.2936339675316</v>
      </c>
      <c r="BA105" s="151">
        <f t="shared" si="93"/>
        <v>4165.0315896219572</v>
      </c>
      <c r="BB105" s="149">
        <f t="shared" si="94"/>
        <v>87.153956162006097</v>
      </c>
      <c r="BC105" s="149">
        <f t="shared" si="95"/>
        <v>75.200217491323599</v>
      </c>
      <c r="BD105" s="149">
        <f t="shared" si="96"/>
        <v>57.590656020283831</v>
      </c>
      <c r="BE105" s="149">
        <f t="shared" si="97"/>
        <v>42.938469996102647</v>
      </c>
      <c r="BF105" s="151">
        <f t="shared" si="102"/>
        <v>21.844790045774136</v>
      </c>
      <c r="BG105" s="151">
        <f t="shared" si="103"/>
        <v>19.930112285951882</v>
      </c>
      <c r="BH105" s="151">
        <f t="shared" si="104"/>
        <v>16.478742283090064</v>
      </c>
      <c r="BI105" s="151">
        <f t="shared" si="105"/>
        <v>13.138900913633934</v>
      </c>
      <c r="BK105" s="105">
        <f t="shared" si="118"/>
        <v>2.9674021510075477</v>
      </c>
      <c r="BL105" s="105">
        <f t="shared" si="119"/>
        <v>1.7919987804468747</v>
      </c>
      <c r="BM105" s="105">
        <f t="shared" si="120"/>
        <v>0.80945343676683024</v>
      </c>
      <c r="BN105" s="105">
        <f t="shared" si="121"/>
        <v>-0.18643776683322244</v>
      </c>
    </row>
    <row r="106" spans="1:66" x14ac:dyDescent="0.25">
      <c r="A106" s="141"/>
      <c r="B106" s="314"/>
      <c r="C106" s="308"/>
      <c r="D106" s="308"/>
      <c r="E106" s="322"/>
      <c r="F106" s="322"/>
      <c r="G106" s="322"/>
      <c r="H106" s="322"/>
      <c r="I106" s="322"/>
      <c r="J106" s="309"/>
      <c r="K106" s="141"/>
      <c r="Q106" s="105"/>
      <c r="R106" s="105">
        <v>98</v>
      </c>
      <c r="S106" s="109">
        <f t="shared" si="106"/>
        <v>413.5856</v>
      </c>
      <c r="T106" s="109">
        <f t="shared" si="107"/>
        <v>1347.3743999999999</v>
      </c>
      <c r="U106" s="110">
        <f t="shared" si="126"/>
        <v>386</v>
      </c>
      <c r="V106" s="218">
        <f t="shared" si="122"/>
        <v>3.7808017471992446</v>
      </c>
      <c r="W106" s="296">
        <f t="shared" si="98"/>
        <v>400.91954099999998</v>
      </c>
      <c r="X106" s="296">
        <f t="shared" si="108"/>
        <v>1372.1324046</v>
      </c>
      <c r="Y106" s="110">
        <f t="shared" si="127"/>
        <v>365</v>
      </c>
      <c r="Z106" s="218">
        <f t="shared" si="123"/>
        <v>3.2571954238291232</v>
      </c>
      <c r="AA106" s="296">
        <f t="shared" si="99"/>
        <v>375.587423</v>
      </c>
      <c r="AB106" s="296">
        <f t="shared" si="109"/>
        <v>1396.8904092</v>
      </c>
      <c r="AC106" s="110">
        <f t="shared" si="128"/>
        <v>338</v>
      </c>
      <c r="AD106" s="218">
        <f t="shared" si="124"/>
        <v>2.4863897743918022</v>
      </c>
      <c r="AE106" s="109">
        <f t="shared" si="110"/>
        <v>350.25530500000002</v>
      </c>
      <c r="AF106" s="296">
        <f t="shared" si="111"/>
        <v>1413.3957455999998</v>
      </c>
      <c r="AG106" s="110">
        <f t="shared" si="129"/>
        <v>315</v>
      </c>
      <c r="AH106" s="218">
        <f t="shared" si="125"/>
        <v>1.8431715159542299</v>
      </c>
      <c r="AI106" s="110">
        <f t="shared" si="112"/>
        <v>370.51857122552599</v>
      </c>
      <c r="AJ106" s="110">
        <f t="shared" si="113"/>
        <v>319.20515153525406</v>
      </c>
      <c r="AK106" s="110">
        <f t="shared" si="114"/>
        <v>243.6661978903966</v>
      </c>
      <c r="AL106" s="110">
        <f t="shared" si="115"/>
        <v>180.63080856351453</v>
      </c>
      <c r="AM106" s="103">
        <v>1</v>
      </c>
      <c r="AN106" s="114">
        <f t="shared" si="116"/>
        <v>1</v>
      </c>
      <c r="AO106" s="262"/>
      <c r="AP106" s="114">
        <f t="shared" si="100"/>
        <v>1</v>
      </c>
      <c r="AQ106" s="150">
        <f t="shared" si="117"/>
        <v>23</v>
      </c>
      <c r="AR106" s="262"/>
      <c r="AS106" s="150">
        <f t="shared" si="101"/>
        <v>23</v>
      </c>
      <c r="AT106" s="114">
        <f t="shared" si="86"/>
        <v>386</v>
      </c>
      <c r="AU106" s="114">
        <f t="shared" si="87"/>
        <v>365</v>
      </c>
      <c r="AV106" s="114">
        <f t="shared" si="88"/>
        <v>338</v>
      </c>
      <c r="AW106" s="114">
        <f t="shared" si="89"/>
        <v>315</v>
      </c>
      <c r="AX106" s="151">
        <f t="shared" si="90"/>
        <v>8521.9271381870985</v>
      </c>
      <c r="AY106" s="151">
        <f t="shared" si="91"/>
        <v>7341.7184853108438</v>
      </c>
      <c r="AZ106" s="151">
        <f t="shared" si="92"/>
        <v>5604.322551479122</v>
      </c>
      <c r="BA106" s="151">
        <f t="shared" si="93"/>
        <v>4154.5085969608344</v>
      </c>
      <c r="BB106" s="149">
        <f t="shared" si="94"/>
        <v>86.958440185582631</v>
      </c>
      <c r="BC106" s="149">
        <f t="shared" si="95"/>
        <v>74.915494748069833</v>
      </c>
      <c r="BD106" s="149">
        <f t="shared" si="96"/>
        <v>57.18696481101145</v>
      </c>
      <c r="BE106" s="149">
        <f t="shared" si="97"/>
        <v>42.392944866947289</v>
      </c>
      <c r="BF106" s="151">
        <f t="shared" si="102"/>
        <v>22.077531446080567</v>
      </c>
      <c r="BG106" s="151">
        <f t="shared" si="103"/>
        <v>20.114297220029709</v>
      </c>
      <c r="BH106" s="151">
        <f t="shared" si="104"/>
        <v>16.580835951121664</v>
      </c>
      <c r="BI106" s="151">
        <f t="shared" si="105"/>
        <v>13.188916180828047</v>
      </c>
      <c r="BK106" s="105">
        <f t="shared" si="118"/>
        <v>2.9562343683698487</v>
      </c>
      <c r="BL106" s="105">
        <f t="shared" si="119"/>
        <v>2.056408202280636</v>
      </c>
      <c r="BM106" s="105">
        <f t="shared" si="120"/>
        <v>0.78386597876479414</v>
      </c>
      <c r="BN106" s="105">
        <f t="shared" si="121"/>
        <v>-0.45752142004880625</v>
      </c>
    </row>
    <row r="107" spans="1:66" x14ac:dyDescent="0.25">
      <c r="A107" s="141"/>
      <c r="B107" s="315"/>
      <c r="C107" s="316"/>
      <c r="D107" s="308"/>
      <c r="E107" s="322"/>
      <c r="F107" s="322"/>
      <c r="G107" s="322"/>
      <c r="H107" s="322"/>
      <c r="I107" s="322"/>
      <c r="J107" s="309"/>
      <c r="K107" s="141"/>
      <c r="Q107" s="105"/>
      <c r="R107" s="106">
        <v>99</v>
      </c>
      <c r="S107" s="109">
        <f t="shared" si="106"/>
        <v>413.5856</v>
      </c>
      <c r="T107" s="109">
        <f t="shared" si="107"/>
        <v>1347.3743999999999</v>
      </c>
      <c r="U107" s="110">
        <f t="shared" si="126"/>
        <v>385</v>
      </c>
      <c r="V107" s="218">
        <f t="shared" si="122"/>
        <v>3.7723604240796305</v>
      </c>
      <c r="W107" s="296">
        <f t="shared" si="98"/>
        <v>400.79029550000001</v>
      </c>
      <c r="X107" s="296">
        <f t="shared" si="108"/>
        <v>1372.3850373</v>
      </c>
      <c r="Y107" s="110">
        <f t="shared" si="127"/>
        <v>364</v>
      </c>
      <c r="Z107" s="218">
        <f t="shared" si="123"/>
        <v>3.2448868437732776</v>
      </c>
      <c r="AA107" s="296">
        <f t="shared" si="99"/>
        <v>375.19968649999998</v>
      </c>
      <c r="AB107" s="296">
        <f t="shared" si="109"/>
        <v>1397.3956745999999</v>
      </c>
      <c r="AC107" s="110">
        <f t="shared" si="128"/>
        <v>336</v>
      </c>
      <c r="AD107" s="218">
        <f t="shared" si="124"/>
        <v>2.4662371518052839</v>
      </c>
      <c r="AE107" s="109">
        <f t="shared" si="110"/>
        <v>349.60907750000001</v>
      </c>
      <c r="AF107" s="296">
        <f t="shared" si="111"/>
        <v>1414.0694328</v>
      </c>
      <c r="AG107" s="110">
        <f t="shared" si="129"/>
        <v>314</v>
      </c>
      <c r="AH107" s="218">
        <f t="shared" si="125"/>
        <v>1.8220486840216228</v>
      </c>
      <c r="AI107" s="110">
        <f t="shared" si="112"/>
        <v>373.46368198388342</v>
      </c>
      <c r="AJ107" s="110">
        <f t="shared" si="113"/>
        <v>321.24379753355447</v>
      </c>
      <c r="AK107" s="110">
        <f t="shared" si="114"/>
        <v>244.15747802872312</v>
      </c>
      <c r="AL107" s="110">
        <f t="shared" si="115"/>
        <v>180.38281971814067</v>
      </c>
      <c r="AM107" s="103">
        <v>1</v>
      </c>
      <c r="AN107" s="114">
        <f t="shared" si="116"/>
        <v>1</v>
      </c>
      <c r="AO107" s="262"/>
      <c r="AP107" s="114">
        <f t="shared" si="100"/>
        <v>1</v>
      </c>
      <c r="AQ107" s="150">
        <f t="shared" si="117"/>
        <v>23</v>
      </c>
      <c r="AR107" s="262"/>
      <c r="AS107" s="150">
        <f t="shared" si="101"/>
        <v>23</v>
      </c>
      <c r="AT107" s="114">
        <f t="shared" si="86"/>
        <v>385</v>
      </c>
      <c r="AU107" s="114">
        <f t="shared" si="87"/>
        <v>364</v>
      </c>
      <c r="AV107" s="114">
        <f t="shared" si="88"/>
        <v>336</v>
      </c>
      <c r="AW107" s="114">
        <f t="shared" si="89"/>
        <v>314</v>
      </c>
      <c r="AX107" s="151">
        <f t="shared" si="90"/>
        <v>8589.6646856293191</v>
      </c>
      <c r="AY107" s="151">
        <f t="shared" si="91"/>
        <v>7388.6073432717531</v>
      </c>
      <c r="AZ107" s="151">
        <f t="shared" si="92"/>
        <v>5615.6219946606316</v>
      </c>
      <c r="BA107" s="151">
        <f t="shared" si="93"/>
        <v>4148.8048535172356</v>
      </c>
      <c r="BB107" s="149">
        <f t="shared" si="94"/>
        <v>86.764289753831505</v>
      </c>
      <c r="BC107" s="149">
        <f t="shared" si="95"/>
        <v>74.632397406785387</v>
      </c>
      <c r="BD107" s="149">
        <f t="shared" si="96"/>
        <v>56.72345449152153</v>
      </c>
      <c r="BE107" s="149">
        <f t="shared" si="97"/>
        <v>41.907119732497321</v>
      </c>
      <c r="BF107" s="151">
        <f t="shared" si="102"/>
        <v>22.31081736527096</v>
      </c>
      <c r="BG107" s="151">
        <f t="shared" si="103"/>
        <v>20.298371822175145</v>
      </c>
      <c r="BH107" s="151">
        <f t="shared" si="104"/>
        <v>16.713160698394738</v>
      </c>
      <c r="BI107" s="151">
        <f t="shared" si="105"/>
        <v>13.212754310564446</v>
      </c>
      <c r="BK107" s="105">
        <f t="shared" si="118"/>
        <v>2.9451107583574299</v>
      </c>
      <c r="BL107" s="105">
        <f t="shared" si="119"/>
        <v>2.0386459983004102</v>
      </c>
      <c r="BM107" s="105">
        <f t="shared" si="120"/>
        <v>0.49128013832651618</v>
      </c>
      <c r="BN107" s="105">
        <f t="shared" si="121"/>
        <v>-0.24798884537386812</v>
      </c>
    </row>
    <row r="108" spans="1:66" x14ac:dyDescent="0.25">
      <c r="A108" s="141"/>
      <c r="B108" s="315"/>
      <c r="C108" s="316"/>
      <c r="D108" s="308"/>
      <c r="E108" s="322"/>
      <c r="F108" s="322"/>
      <c r="G108" s="322"/>
      <c r="H108" s="322"/>
      <c r="I108" s="322"/>
      <c r="J108" s="309"/>
      <c r="K108" s="141"/>
      <c r="Q108" s="105"/>
      <c r="R108" s="107">
        <v>100</v>
      </c>
      <c r="S108" s="118">
        <f t="shared" si="106"/>
        <v>413.5856</v>
      </c>
      <c r="T108" s="119">
        <f t="shared" si="107"/>
        <v>1347.3743999999999</v>
      </c>
      <c r="U108" s="120">
        <f t="shared" si="126"/>
        <v>384</v>
      </c>
      <c r="V108" s="218">
        <f t="shared" si="122"/>
        <v>3.7639771190639597</v>
      </c>
      <c r="W108" s="261">
        <f>W$8-(W$8*W$6*$R108/160)</f>
        <v>400.66104999999999</v>
      </c>
      <c r="X108" s="119">
        <f t="shared" si="108"/>
        <v>1372.6376699999998</v>
      </c>
      <c r="Y108" s="120">
        <f t="shared" si="127"/>
        <v>363</v>
      </c>
      <c r="Z108" s="218">
        <f t="shared" si="123"/>
        <v>3.2326475407699067</v>
      </c>
      <c r="AA108" s="261">
        <f>AA$8-(AA$8*AA$6*$R108/160)</f>
        <v>374.81195000000002</v>
      </c>
      <c r="AB108" s="119">
        <f t="shared" si="109"/>
        <v>1397.90094</v>
      </c>
      <c r="AC108" s="120">
        <f t="shared" si="128"/>
        <v>335</v>
      </c>
      <c r="AD108" s="218">
        <f t="shared" si="124"/>
        <v>2.4488819008526836</v>
      </c>
      <c r="AE108" s="261">
        <f>AE$8-(AE$8*AE$6*$R108/160)</f>
        <v>348.96285</v>
      </c>
      <c r="AF108" s="119">
        <f t="shared" si="111"/>
        <v>1414.7431199999999</v>
      </c>
      <c r="AG108" s="120">
        <f t="shared" si="129"/>
        <v>312</v>
      </c>
      <c r="AH108" s="218">
        <f t="shared" si="125"/>
        <v>1.7985993079377143</v>
      </c>
      <c r="AI108" s="121">
        <f t="shared" si="112"/>
        <v>376.39771190639595</v>
      </c>
      <c r="AJ108" s="121">
        <f t="shared" si="113"/>
        <v>323.26475407699064</v>
      </c>
      <c r="AK108" s="121">
        <f t="shared" si="114"/>
        <v>244.88819008526838</v>
      </c>
      <c r="AL108" s="121">
        <f t="shared" si="115"/>
        <v>179.85993079377144</v>
      </c>
      <c r="AM108" s="103">
        <v>1</v>
      </c>
      <c r="AN108" s="114">
        <f t="shared" si="116"/>
        <v>1</v>
      </c>
      <c r="AO108" s="262"/>
      <c r="AP108" s="114">
        <f t="shared" si="100"/>
        <v>1</v>
      </c>
      <c r="AQ108" s="150">
        <f t="shared" si="117"/>
        <v>23</v>
      </c>
      <c r="AR108" s="262"/>
      <c r="AS108" s="150">
        <f t="shared" si="101"/>
        <v>23</v>
      </c>
      <c r="AT108" s="114">
        <f t="shared" si="86"/>
        <v>384</v>
      </c>
      <c r="AU108" s="114">
        <f t="shared" si="87"/>
        <v>363</v>
      </c>
      <c r="AV108" s="114">
        <f t="shared" si="88"/>
        <v>335</v>
      </c>
      <c r="AW108" s="114">
        <f t="shared" si="89"/>
        <v>312</v>
      </c>
      <c r="AX108" s="151">
        <f t="shared" si="90"/>
        <v>8657.1473738471068</v>
      </c>
      <c r="AY108" s="151">
        <f t="shared" si="91"/>
        <v>7435.0893437707846</v>
      </c>
      <c r="AZ108" s="151">
        <f t="shared" si="92"/>
        <v>5632.4283719611731</v>
      </c>
      <c r="BA108" s="151">
        <f t="shared" si="93"/>
        <v>4136.7784082567432</v>
      </c>
      <c r="BB108" s="149">
        <f t="shared" si="94"/>
        <v>86.57147373847107</v>
      </c>
      <c r="BC108" s="149">
        <f t="shared" si="95"/>
        <v>74.350893437707853</v>
      </c>
      <c r="BD108" s="149">
        <f t="shared" si="96"/>
        <v>56.324283719611721</v>
      </c>
      <c r="BE108" s="149">
        <f t="shared" si="97"/>
        <v>41.367784082567425</v>
      </c>
      <c r="BF108" s="151">
        <f t="shared" si="102"/>
        <v>22.544654619393508</v>
      </c>
      <c r="BG108" s="151">
        <f t="shared" si="103"/>
        <v>20.482339790002161</v>
      </c>
      <c r="BH108" s="151">
        <f t="shared" si="104"/>
        <v>16.81321902077962</v>
      </c>
      <c r="BI108" s="151">
        <f>BA108/AW108</f>
        <v>13.25890515466905</v>
      </c>
      <c r="BK108" s="105">
        <f t="shared" si="118"/>
        <v>2.9340299225125364</v>
      </c>
      <c r="BL108" s="105">
        <f t="shared" si="119"/>
        <v>2.0209565434361707</v>
      </c>
      <c r="BM108" s="105">
        <f t="shared" si="120"/>
        <v>0.73071205654525784</v>
      </c>
      <c r="BN108" s="105">
        <f t="shared" si="121"/>
        <v>-0.52288892436922652</v>
      </c>
    </row>
    <row r="109" spans="1:66" x14ac:dyDescent="0.25">
      <c r="A109" s="141"/>
      <c r="B109" s="307"/>
      <c r="C109" s="308"/>
      <c r="D109" s="308"/>
      <c r="E109" s="322"/>
      <c r="F109" s="322"/>
      <c r="G109" s="322"/>
      <c r="H109" s="322"/>
      <c r="I109" s="322"/>
      <c r="J109" s="309"/>
      <c r="K109" s="141"/>
      <c r="R109" s="112" t="s">
        <v>3233</v>
      </c>
      <c r="S109" s="289" t="s">
        <v>3372</v>
      </c>
      <c r="T109" s="289" t="s">
        <v>3373</v>
      </c>
      <c r="U109" s="290" t="s">
        <v>3374</v>
      </c>
      <c r="V109" s="290" t="s">
        <v>3375</v>
      </c>
      <c r="W109" s="291" t="s">
        <v>3376</v>
      </c>
      <c r="X109" s="291" t="s">
        <v>3377</v>
      </c>
      <c r="Y109" s="292" t="s">
        <v>3378</v>
      </c>
      <c r="Z109" s="292" t="s">
        <v>3379</v>
      </c>
      <c r="AA109" s="293" t="s">
        <v>3380</v>
      </c>
      <c r="AB109" s="293" t="s">
        <v>3381</v>
      </c>
      <c r="AC109" s="294" t="s">
        <v>3382</v>
      </c>
      <c r="AD109" s="294" t="s">
        <v>3383</v>
      </c>
      <c r="AE109" s="288" t="s">
        <v>3368</v>
      </c>
      <c r="AF109" s="288" t="s">
        <v>3369</v>
      </c>
      <c r="AG109" s="295" t="s">
        <v>3370</v>
      </c>
      <c r="AH109" s="295" t="s">
        <v>3371</v>
      </c>
      <c r="AI109" s="113" t="s">
        <v>3245</v>
      </c>
      <c r="AJ109" s="113" t="s">
        <v>3246</v>
      </c>
      <c r="AK109" s="113" t="s">
        <v>3247</v>
      </c>
      <c r="AL109" s="113" t="s">
        <v>3248</v>
      </c>
      <c r="AM109" s="104"/>
      <c r="AN109" s="114" t="s">
        <v>3265</v>
      </c>
      <c r="AO109" s="114" t="s">
        <v>3266</v>
      </c>
      <c r="AP109" s="114" t="s">
        <v>3267</v>
      </c>
      <c r="AQ109" s="114" t="s">
        <v>3265</v>
      </c>
      <c r="AR109" s="114" t="s">
        <v>3266</v>
      </c>
      <c r="AS109" s="114" t="s">
        <v>3267</v>
      </c>
      <c r="AT109" s="114" t="s">
        <v>3245</v>
      </c>
      <c r="AU109" s="114" t="s">
        <v>3246</v>
      </c>
      <c r="AV109" s="114" t="s">
        <v>3247</v>
      </c>
      <c r="AW109" s="114" t="s">
        <v>3248</v>
      </c>
      <c r="AX109" s="114" t="s">
        <v>3245</v>
      </c>
      <c r="AY109" s="114" t="s">
        <v>3246</v>
      </c>
      <c r="AZ109" s="114" t="s">
        <v>3247</v>
      </c>
      <c r="BA109" s="114" t="s">
        <v>3248</v>
      </c>
      <c r="BB109" s="114" t="s">
        <v>3245</v>
      </c>
      <c r="BC109" s="114" t="s">
        <v>3246</v>
      </c>
      <c r="BD109" s="114" t="s">
        <v>3247</v>
      </c>
      <c r="BE109" s="114" t="s">
        <v>3248</v>
      </c>
      <c r="BF109" s="114" t="s">
        <v>3245</v>
      </c>
      <c r="BG109" s="114" t="s">
        <v>3246</v>
      </c>
      <c r="BH109" s="114" t="s">
        <v>3247</v>
      </c>
      <c r="BI109" s="114" t="s">
        <v>3248</v>
      </c>
    </row>
    <row r="110" spans="1:66" x14ac:dyDescent="0.25">
      <c r="A110" s="141"/>
      <c r="B110" s="314"/>
      <c r="C110" s="308"/>
      <c r="D110" s="308"/>
      <c r="E110" s="322"/>
      <c r="F110" s="322"/>
      <c r="G110" s="322"/>
      <c r="H110" s="322"/>
      <c r="I110" s="322"/>
      <c r="J110" s="309"/>
      <c r="K110" s="141"/>
      <c r="R110" s="105"/>
      <c r="S110" s="153" t="s">
        <v>3243</v>
      </c>
      <c r="T110" s="153"/>
      <c r="U110" s="154"/>
      <c r="V110" s="154"/>
      <c r="W110" s="117" t="s">
        <v>3237</v>
      </c>
      <c r="X110" s="117"/>
      <c r="Y110" s="157"/>
      <c r="Z110" s="157"/>
      <c r="AA110" s="155" t="s">
        <v>3238</v>
      </c>
      <c r="AB110" s="155"/>
      <c r="AC110" s="156"/>
      <c r="AD110" s="156"/>
      <c r="AE110" s="158" t="s">
        <v>3239</v>
      </c>
      <c r="AF110" s="158"/>
      <c r="AG110" s="112"/>
      <c r="AH110" s="112"/>
      <c r="AI110" s="107" t="s">
        <v>3244</v>
      </c>
      <c r="AJ110" s="107"/>
      <c r="AK110" s="107"/>
      <c r="AL110" s="107"/>
      <c r="AN110" s="159" t="s">
        <v>3134</v>
      </c>
      <c r="AO110" s="160"/>
      <c r="AP110" s="160"/>
      <c r="AQ110" s="161" t="s">
        <v>3268</v>
      </c>
      <c r="AR110" s="161"/>
      <c r="AS110" s="161"/>
      <c r="AT110" s="163" t="s">
        <v>3272</v>
      </c>
      <c r="AU110" s="163"/>
      <c r="AV110" s="163"/>
      <c r="AW110" s="163"/>
      <c r="AX110" s="162" t="s">
        <v>3271</v>
      </c>
      <c r="AY110" s="162"/>
      <c r="AZ110" s="162"/>
      <c r="BA110" s="162"/>
      <c r="BB110" s="164" t="s">
        <v>3273</v>
      </c>
      <c r="BC110" s="164"/>
      <c r="BD110" s="164"/>
      <c r="BE110" s="164"/>
      <c r="BF110" s="152" t="s">
        <v>3274</v>
      </c>
      <c r="BG110" s="152"/>
      <c r="BH110" s="152"/>
      <c r="BI110" s="152"/>
    </row>
    <row r="111" spans="1:66" x14ac:dyDescent="0.25">
      <c r="A111" s="141"/>
      <c r="B111" s="315"/>
      <c r="C111" s="316"/>
      <c r="D111" s="308"/>
      <c r="E111" s="322"/>
      <c r="F111" s="322"/>
      <c r="G111" s="322"/>
      <c r="H111" s="322"/>
      <c r="I111" s="322"/>
      <c r="J111" s="309"/>
      <c r="K111" s="141"/>
      <c r="AH111" s="217"/>
    </row>
    <row r="112" spans="1:66" x14ac:dyDescent="0.25">
      <c r="A112" s="141"/>
      <c r="B112" s="315"/>
      <c r="C112" s="316"/>
      <c r="D112" s="308"/>
      <c r="E112" s="322"/>
      <c r="F112" s="322"/>
      <c r="G112" s="322"/>
      <c r="H112" s="322"/>
      <c r="I112" s="322"/>
      <c r="J112" s="309"/>
      <c r="K112" s="141"/>
      <c r="R112" s="105"/>
      <c r="S112" s="105"/>
      <c r="T112" s="105"/>
      <c r="U112" s="105"/>
      <c r="V112" s="105"/>
      <c r="W112" s="105"/>
      <c r="X112" s="105"/>
      <c r="Y112" s="105"/>
      <c r="Z112" s="105"/>
      <c r="AA112" s="105"/>
      <c r="AB112" s="105"/>
      <c r="AC112" s="105"/>
      <c r="AD112" s="105"/>
      <c r="AE112" s="105"/>
      <c r="AF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row>
    <row r="113" spans="1:61" x14ac:dyDescent="0.25">
      <c r="A113" s="141"/>
      <c r="B113" s="307"/>
      <c r="C113" s="308"/>
      <c r="D113" s="308"/>
      <c r="E113" s="322"/>
      <c r="F113" s="322"/>
      <c r="G113" s="322"/>
      <c r="H113" s="322"/>
      <c r="I113" s="322"/>
      <c r="J113" s="309"/>
      <c r="K113" s="141"/>
      <c r="R113" s="105"/>
      <c r="S113" s="105"/>
      <c r="T113" s="105"/>
      <c r="U113" s="105"/>
      <c r="V113" s="105"/>
      <c r="W113" s="105"/>
      <c r="X113" s="105"/>
      <c r="Y113" s="105"/>
      <c r="Z113" s="105"/>
      <c r="AA113" s="105"/>
      <c r="AB113" s="105"/>
      <c r="AC113" s="105"/>
      <c r="AD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c r="BE113" s="105"/>
      <c r="BF113" s="105"/>
      <c r="BG113" s="105"/>
      <c r="BH113" s="105"/>
      <c r="BI113" s="105"/>
    </row>
    <row r="114" spans="1:61" x14ac:dyDescent="0.25">
      <c r="A114" s="141"/>
      <c r="B114" s="307"/>
      <c r="C114" s="308"/>
      <c r="D114" s="308"/>
      <c r="E114" s="322"/>
      <c r="F114" s="322"/>
      <c r="G114" s="322"/>
      <c r="H114" s="322"/>
      <c r="I114" s="322"/>
      <c r="J114" s="309"/>
      <c r="K114" s="141"/>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row>
    <row r="115" spans="1:61" x14ac:dyDescent="0.25">
      <c r="A115" s="141"/>
      <c r="B115" s="307"/>
      <c r="C115" s="308"/>
      <c r="D115" s="308"/>
      <c r="E115" s="322"/>
      <c r="F115" s="322"/>
      <c r="G115" s="322"/>
      <c r="H115" s="322"/>
      <c r="I115" s="322"/>
      <c r="J115" s="309"/>
      <c r="K115" s="141"/>
      <c r="R115" s="105"/>
      <c r="S115" s="105"/>
      <c r="T115" s="105"/>
      <c r="U115" s="105"/>
      <c r="V115" s="105"/>
      <c r="W115" s="105"/>
      <c r="X115" s="105"/>
      <c r="Y115" s="105"/>
      <c r="Z115" s="105"/>
      <c r="AA115" s="105"/>
      <c r="AB115" s="105"/>
      <c r="AC115" s="105"/>
      <c r="AD115" s="105"/>
      <c r="AE115" s="105"/>
      <c r="AF115" s="105"/>
      <c r="AG115" s="105"/>
      <c r="AH115" s="103"/>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c r="BE115" s="105"/>
      <c r="BF115" s="105"/>
      <c r="BG115" s="105"/>
      <c r="BH115" s="105"/>
      <c r="BI115" s="105"/>
    </row>
    <row r="116" spans="1:61" x14ac:dyDescent="0.25">
      <c r="A116" s="141"/>
      <c r="B116" s="307"/>
      <c r="C116" s="308"/>
      <c r="D116" s="308"/>
      <c r="E116" s="322"/>
      <c r="F116" s="322"/>
      <c r="G116" s="322"/>
      <c r="H116" s="322"/>
      <c r="I116" s="322"/>
      <c r="J116" s="309"/>
      <c r="K116" s="141"/>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c r="BE116" s="105"/>
      <c r="BF116" s="105"/>
      <c r="BG116" s="105"/>
      <c r="BH116" s="105"/>
      <c r="BI116" s="105"/>
    </row>
    <row r="117" spans="1:61" x14ac:dyDescent="0.25">
      <c r="A117" s="141"/>
      <c r="B117" s="317"/>
      <c r="C117" s="318"/>
      <c r="D117" s="318"/>
      <c r="E117" s="323"/>
      <c r="F117" s="323"/>
      <c r="G117" s="323"/>
      <c r="H117" s="323"/>
      <c r="I117" s="323"/>
      <c r="J117" s="319"/>
      <c r="K117" s="141"/>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c r="BE117" s="105"/>
      <c r="BF117" s="105"/>
      <c r="BG117" s="105"/>
      <c r="BH117" s="105"/>
      <c r="BI117" s="105"/>
    </row>
    <row r="118" spans="1:61" ht="30" customHeight="1" x14ac:dyDescent="0.25">
      <c r="A118" s="141"/>
      <c r="B118" s="141"/>
      <c r="C118" s="142"/>
      <c r="D118" s="142"/>
      <c r="E118" s="141"/>
      <c r="F118" s="141"/>
      <c r="G118" s="141"/>
      <c r="H118" s="141"/>
      <c r="I118" s="141"/>
      <c r="J118" s="141"/>
      <c r="K118" s="141"/>
      <c r="AH118" s="105"/>
      <c r="AJ118" s="105"/>
    </row>
    <row r="119" spans="1:61" x14ac:dyDescent="0.25">
      <c r="A119" s="322"/>
      <c r="B119" s="322"/>
      <c r="C119" s="308"/>
      <c r="D119" s="308"/>
      <c r="E119" s="322"/>
      <c r="F119" s="322"/>
      <c r="G119" s="322"/>
      <c r="H119" s="322"/>
      <c r="I119" s="322"/>
      <c r="J119" s="322"/>
      <c r="K119" s="322"/>
    </row>
    <row r="120" spans="1:61" x14ac:dyDescent="0.25">
      <c r="A120" s="412" t="s">
        <v>3397</v>
      </c>
      <c r="B120" s="410"/>
      <c r="C120" s="308"/>
      <c r="D120" s="308"/>
      <c r="E120" s="322"/>
      <c r="F120" s="322"/>
      <c r="G120" s="322"/>
      <c r="H120" s="322"/>
      <c r="I120" s="322"/>
      <c r="J120" s="322"/>
      <c r="K120" s="322"/>
    </row>
    <row r="121" spans="1:61" x14ac:dyDescent="0.25">
      <c r="A121" s="410" t="s">
        <v>3391</v>
      </c>
      <c r="B121" s="410"/>
      <c r="C121" s="308"/>
      <c r="D121" s="308"/>
      <c r="E121" s="322"/>
      <c r="F121" s="322"/>
      <c r="G121" s="322"/>
      <c r="H121" s="322"/>
      <c r="I121" s="322"/>
      <c r="J121" s="322"/>
      <c r="K121" s="322"/>
    </row>
    <row r="122" spans="1:61" x14ac:dyDescent="0.25">
      <c r="A122" s="410" t="s">
        <v>3395</v>
      </c>
      <c r="B122" s="410"/>
      <c r="C122" s="308"/>
      <c r="D122" s="308"/>
      <c r="E122" s="322"/>
      <c r="F122" s="322"/>
      <c r="G122" s="322"/>
      <c r="H122" s="322"/>
      <c r="I122" s="322"/>
      <c r="J122" s="322"/>
      <c r="K122" s="322"/>
    </row>
    <row r="123" spans="1:61" x14ac:dyDescent="0.25">
      <c r="A123" s="410" t="s">
        <v>3392</v>
      </c>
      <c r="B123" s="410"/>
      <c r="C123" s="308"/>
      <c r="D123" s="308"/>
      <c r="E123" s="322"/>
      <c r="F123" s="322"/>
      <c r="G123" s="322"/>
      <c r="H123" s="322"/>
      <c r="I123" s="322"/>
      <c r="J123" s="322"/>
      <c r="K123" s="322"/>
    </row>
    <row r="124" spans="1:61" x14ac:dyDescent="0.25">
      <c r="A124" s="410" t="s">
        <v>3393</v>
      </c>
      <c r="B124" s="410"/>
      <c r="C124" s="308"/>
      <c r="D124" s="308"/>
      <c r="E124" s="322"/>
      <c r="F124" s="322"/>
      <c r="G124" s="322"/>
      <c r="H124" s="322"/>
      <c r="I124" s="322"/>
      <c r="J124" s="322"/>
      <c r="K124" s="322"/>
    </row>
    <row r="125" spans="1:61" x14ac:dyDescent="0.25">
      <c r="A125" s="411" t="s">
        <v>3396</v>
      </c>
      <c r="B125" s="410"/>
      <c r="C125" s="308"/>
      <c r="D125" s="308"/>
      <c r="E125" s="322"/>
      <c r="F125" s="322"/>
      <c r="G125" s="322"/>
      <c r="H125" s="322"/>
      <c r="I125" s="322"/>
      <c r="J125" s="322"/>
      <c r="K125" s="322"/>
    </row>
    <row r="126" spans="1:61" x14ac:dyDescent="0.25">
      <c r="A126" s="410" t="s">
        <v>3394</v>
      </c>
      <c r="B126" s="410"/>
      <c r="C126" s="308"/>
      <c r="D126" s="308"/>
      <c r="E126" s="322"/>
      <c r="F126" s="322"/>
      <c r="G126" s="322"/>
      <c r="H126" s="322"/>
      <c r="I126" s="322"/>
      <c r="J126" s="322"/>
      <c r="K126" s="322"/>
    </row>
    <row r="127" spans="1:61" x14ac:dyDescent="0.25">
      <c r="B127" s="322"/>
      <c r="C127" s="308"/>
      <c r="D127" s="308"/>
      <c r="E127" s="322"/>
      <c r="F127" s="322"/>
      <c r="G127" s="322"/>
      <c r="H127" s="322"/>
      <c r="I127" s="322"/>
      <c r="J127" s="322"/>
      <c r="K127" s="322"/>
    </row>
    <row r="128" spans="1:61" x14ac:dyDescent="0.25">
      <c r="A128" s="322"/>
      <c r="B128" s="322"/>
      <c r="C128" s="308"/>
      <c r="D128" s="308"/>
      <c r="E128" s="322"/>
      <c r="F128" s="322"/>
      <c r="G128" s="322"/>
      <c r="H128" s="322"/>
      <c r="I128" s="322"/>
      <c r="J128" s="322"/>
      <c r="K128" s="322"/>
    </row>
    <row r="129" spans="1:11" x14ac:dyDescent="0.25">
      <c r="A129" s="413" t="s">
        <v>3398</v>
      </c>
      <c r="B129" s="322"/>
      <c r="C129" s="308"/>
      <c r="D129" s="308"/>
      <c r="E129" s="322"/>
      <c r="F129" s="322"/>
      <c r="G129" s="322"/>
      <c r="H129" s="322"/>
      <c r="I129" s="322"/>
      <c r="J129" s="322"/>
      <c r="K129" s="322"/>
    </row>
    <row r="130" spans="1:11" ht="34.9" customHeight="1" x14ac:dyDescent="0.25">
      <c r="A130" s="414" t="s">
        <v>3399</v>
      </c>
      <c r="B130" s="415"/>
      <c r="C130" s="415"/>
      <c r="D130" s="415"/>
      <c r="E130" s="415"/>
      <c r="F130" s="415"/>
      <c r="G130" s="415"/>
      <c r="H130" s="415"/>
      <c r="I130" s="415"/>
      <c r="J130" s="415"/>
      <c r="K130" s="416"/>
    </row>
    <row r="131" spans="1:11" x14ac:dyDescent="0.25">
      <c r="A131" s="413" t="s">
        <v>3401</v>
      </c>
      <c r="B131" s="322"/>
      <c r="C131" s="308"/>
      <c r="D131" s="308"/>
      <c r="E131" s="322"/>
      <c r="F131" s="322"/>
      <c r="G131" s="322"/>
      <c r="H131" s="322"/>
      <c r="I131" s="322"/>
      <c r="J131" s="322"/>
      <c r="K131" s="322"/>
    </row>
    <row r="132" spans="1:11" ht="24.95" customHeight="1" x14ac:dyDescent="0.25">
      <c r="A132" s="414" t="s">
        <v>3400</v>
      </c>
      <c r="B132" s="417"/>
      <c r="C132" s="417"/>
      <c r="D132" s="417"/>
      <c r="E132" s="417"/>
      <c r="F132" s="417"/>
      <c r="G132" s="417"/>
      <c r="H132" s="417"/>
      <c r="I132" s="417"/>
      <c r="J132" s="417"/>
      <c r="K132" s="418"/>
    </row>
    <row r="133" spans="1:11" x14ac:dyDescent="0.25">
      <c r="B133" s="322"/>
      <c r="C133" s="308"/>
      <c r="D133" s="308"/>
      <c r="E133" s="322"/>
      <c r="F133" s="322"/>
      <c r="G133" s="322"/>
      <c r="H133" s="322"/>
      <c r="I133" s="322"/>
      <c r="J133" s="322"/>
      <c r="K133" s="322"/>
    </row>
    <row r="134" spans="1:11" x14ac:dyDescent="0.25">
      <c r="A134" s="322"/>
      <c r="B134" s="322"/>
      <c r="C134" s="308"/>
      <c r="D134" s="308"/>
      <c r="E134" s="322"/>
      <c r="F134" s="322"/>
      <c r="G134" s="322"/>
      <c r="H134" s="322"/>
      <c r="I134" s="322"/>
      <c r="J134" s="322"/>
      <c r="K134" s="322"/>
    </row>
    <row r="135" spans="1:11" x14ac:dyDescent="0.25">
      <c r="A135" s="322"/>
      <c r="B135" s="322"/>
      <c r="C135" s="308"/>
      <c r="D135" s="308"/>
      <c r="E135" s="322"/>
      <c r="F135" s="322"/>
      <c r="G135" s="322"/>
      <c r="H135" s="322"/>
      <c r="I135" s="322"/>
      <c r="J135" s="322"/>
      <c r="K135" s="322"/>
    </row>
    <row r="136" spans="1:11" x14ac:dyDescent="0.25">
      <c r="A136" s="322"/>
      <c r="B136" s="322"/>
      <c r="C136" s="308"/>
      <c r="D136" s="308"/>
      <c r="E136" s="322"/>
      <c r="F136" s="322"/>
      <c r="G136" s="322"/>
      <c r="H136" s="322"/>
      <c r="I136" s="322"/>
      <c r="J136" s="322"/>
      <c r="K136" s="322"/>
    </row>
    <row r="137" spans="1:11" x14ac:dyDescent="0.25">
      <c r="A137" s="322"/>
      <c r="B137" s="322"/>
      <c r="C137" s="308"/>
      <c r="D137" s="308"/>
      <c r="E137" s="322"/>
      <c r="F137" s="322"/>
      <c r="G137" s="322"/>
      <c r="H137" s="322"/>
      <c r="I137" s="322"/>
      <c r="J137" s="322"/>
      <c r="K137" s="322"/>
    </row>
    <row r="138" spans="1:11" x14ac:dyDescent="0.25">
      <c r="A138" s="322"/>
      <c r="B138" s="322"/>
      <c r="C138" s="308"/>
      <c r="D138" s="308"/>
      <c r="E138" s="322"/>
      <c r="F138" s="322"/>
      <c r="G138" s="322"/>
      <c r="H138" s="322"/>
      <c r="I138" s="322"/>
      <c r="J138" s="322"/>
      <c r="K138" s="322"/>
    </row>
    <row r="139" spans="1:11" x14ac:dyDescent="0.25">
      <c r="A139" s="322"/>
      <c r="B139" s="322"/>
      <c r="C139" s="308"/>
      <c r="D139" s="308"/>
      <c r="E139" s="322"/>
      <c r="F139" s="322"/>
      <c r="G139" s="322"/>
      <c r="H139" s="322"/>
      <c r="I139" s="322"/>
      <c r="J139" s="322"/>
      <c r="K139" s="322"/>
    </row>
    <row r="140" spans="1:11" x14ac:dyDescent="0.25">
      <c r="A140" s="322"/>
      <c r="B140" s="322"/>
      <c r="C140" s="308"/>
      <c r="D140" s="308"/>
      <c r="E140" s="322"/>
      <c r="F140" s="322"/>
      <c r="G140" s="322"/>
      <c r="H140" s="322"/>
      <c r="I140" s="322"/>
      <c r="J140" s="322"/>
      <c r="K140" s="322"/>
    </row>
    <row r="141" spans="1:11" x14ac:dyDescent="0.25">
      <c r="A141" s="322"/>
      <c r="B141" s="322"/>
      <c r="C141" s="308"/>
      <c r="D141" s="308"/>
      <c r="E141" s="322"/>
      <c r="F141" s="322"/>
      <c r="G141" s="322"/>
      <c r="H141" s="322"/>
      <c r="I141" s="322"/>
      <c r="J141" s="322"/>
      <c r="K141" s="322"/>
    </row>
    <row r="142" spans="1:11" x14ac:dyDescent="0.25">
      <c r="A142" s="322"/>
      <c r="B142" s="322"/>
      <c r="C142" s="308"/>
      <c r="D142" s="308"/>
      <c r="E142" s="322"/>
      <c r="F142" s="322"/>
      <c r="G142" s="322"/>
      <c r="H142" s="322"/>
      <c r="I142" s="322"/>
      <c r="J142" s="322"/>
      <c r="K142" s="322"/>
    </row>
    <row r="143" spans="1:11" x14ac:dyDescent="0.25">
      <c r="A143" s="322"/>
      <c r="B143" s="322"/>
      <c r="C143" s="308"/>
      <c r="D143" s="308"/>
      <c r="E143" s="322"/>
      <c r="F143" s="322"/>
      <c r="G143" s="322"/>
      <c r="H143" s="322"/>
      <c r="I143" s="322"/>
      <c r="J143" s="322"/>
      <c r="K143" s="322"/>
    </row>
    <row r="144" spans="1:11" x14ac:dyDescent="0.25">
      <c r="A144" s="322"/>
      <c r="B144" s="322"/>
      <c r="C144" s="322"/>
      <c r="D144" s="308"/>
      <c r="E144" s="322"/>
      <c r="F144" s="322"/>
      <c r="G144" s="322"/>
      <c r="H144" s="322"/>
      <c r="I144" s="322"/>
      <c r="J144" s="322"/>
      <c r="K144" s="322"/>
    </row>
    <row r="145" spans="1:11" x14ac:dyDescent="0.25">
      <c r="A145" s="322"/>
      <c r="B145" s="322"/>
      <c r="C145" s="322"/>
      <c r="D145" s="308"/>
      <c r="E145" s="322"/>
      <c r="F145" s="322"/>
      <c r="G145" s="322"/>
      <c r="H145" s="322"/>
      <c r="I145" s="322"/>
      <c r="J145" s="322"/>
      <c r="K145" s="322"/>
    </row>
    <row r="146" spans="1:11" x14ac:dyDescent="0.25">
      <c r="A146" s="322"/>
      <c r="B146" s="322"/>
      <c r="C146" s="405"/>
      <c r="D146" s="308"/>
      <c r="E146" s="322"/>
      <c r="F146" s="322"/>
      <c r="G146" s="322"/>
      <c r="H146" s="322"/>
      <c r="I146" s="322"/>
      <c r="J146" s="322"/>
      <c r="K146" s="322"/>
    </row>
    <row r="147" spans="1:11" x14ac:dyDescent="0.25">
      <c r="A147" s="322"/>
      <c r="B147" s="322"/>
      <c r="C147" s="322"/>
      <c r="D147" s="308"/>
      <c r="E147" s="322"/>
      <c r="F147" s="322"/>
      <c r="G147" s="322"/>
      <c r="H147" s="322"/>
      <c r="I147" s="322"/>
      <c r="J147" s="322"/>
      <c r="K147" s="322"/>
    </row>
    <row r="148" spans="1:11" x14ac:dyDescent="0.25">
      <c r="A148" s="322"/>
      <c r="B148" s="322"/>
      <c r="C148" s="322"/>
      <c r="D148" s="308"/>
      <c r="E148" s="322"/>
      <c r="F148" s="322"/>
      <c r="G148" s="322"/>
      <c r="H148" s="322"/>
      <c r="I148" s="322"/>
      <c r="J148" s="322"/>
      <c r="K148" s="322"/>
    </row>
    <row r="149" spans="1:11" x14ac:dyDescent="0.25">
      <c r="A149" s="322"/>
      <c r="B149" s="322"/>
      <c r="C149" s="322"/>
      <c r="D149" s="308"/>
      <c r="E149" s="322"/>
      <c r="F149" s="322"/>
      <c r="G149" s="322"/>
      <c r="H149" s="322"/>
      <c r="I149" s="322"/>
      <c r="J149" s="322"/>
      <c r="K149" s="322"/>
    </row>
    <row r="150" spans="1:11" x14ac:dyDescent="0.25">
      <c r="A150" s="322"/>
      <c r="B150" s="322"/>
      <c r="C150" s="322"/>
      <c r="D150" s="308"/>
      <c r="E150" s="322"/>
      <c r="F150" s="322"/>
      <c r="G150" s="322"/>
      <c r="H150" s="322"/>
      <c r="I150" s="322"/>
      <c r="J150" s="322"/>
      <c r="K150" s="322"/>
    </row>
    <row r="151" spans="1:11" x14ac:dyDescent="0.25">
      <c r="A151" s="322"/>
      <c r="B151" s="322"/>
      <c r="C151" s="322"/>
      <c r="D151" s="308"/>
      <c r="E151" s="322"/>
      <c r="F151" s="322"/>
      <c r="G151" s="322"/>
      <c r="H151" s="322"/>
      <c r="I151" s="322"/>
      <c r="J151" s="322"/>
      <c r="K151" s="322"/>
    </row>
    <row r="152" spans="1:11" x14ac:dyDescent="0.25">
      <c r="A152" s="322"/>
      <c r="B152" s="322"/>
      <c r="C152" s="308"/>
      <c r="D152" s="308"/>
      <c r="E152" s="322"/>
      <c r="F152" s="322"/>
      <c r="G152" s="322"/>
      <c r="H152" s="322"/>
      <c r="I152" s="322"/>
      <c r="J152" s="322"/>
      <c r="K152" s="322"/>
    </row>
    <row r="153" spans="1:11" x14ac:dyDescent="0.25">
      <c r="A153" s="322"/>
      <c r="B153" s="322"/>
      <c r="C153" s="308"/>
      <c r="D153" s="308"/>
      <c r="E153" s="322"/>
      <c r="F153" s="322"/>
      <c r="G153" s="322"/>
      <c r="H153" s="322"/>
      <c r="I153" s="322"/>
      <c r="J153" s="322"/>
      <c r="K153" s="322"/>
    </row>
    <row r="154" spans="1:11" x14ac:dyDescent="0.25">
      <c r="A154" s="322"/>
      <c r="B154" s="322"/>
      <c r="C154" s="308"/>
      <c r="D154" s="308"/>
      <c r="E154" s="322"/>
      <c r="F154" s="322"/>
      <c r="G154" s="322"/>
      <c r="H154" s="322"/>
      <c r="I154" s="322"/>
      <c r="J154" s="322"/>
      <c r="K154" s="322"/>
    </row>
    <row r="155" spans="1:11" x14ac:dyDescent="0.25">
      <c r="A155" s="322"/>
      <c r="B155" s="322"/>
      <c r="C155" s="308"/>
      <c r="D155" s="308"/>
      <c r="E155" s="322"/>
      <c r="F155" s="322"/>
      <c r="G155" s="322"/>
      <c r="H155" s="322"/>
      <c r="I155" s="322"/>
      <c r="J155" s="322"/>
      <c r="K155" s="322"/>
    </row>
    <row r="156" spans="1:11" x14ac:dyDescent="0.25">
      <c r="A156" s="322"/>
      <c r="B156" s="322"/>
      <c r="C156" s="308"/>
      <c r="D156" s="308"/>
      <c r="E156" s="322"/>
      <c r="F156" s="322"/>
      <c r="G156" s="322"/>
      <c r="H156" s="322"/>
      <c r="I156" s="322"/>
      <c r="J156" s="322"/>
      <c r="K156" s="322"/>
    </row>
    <row r="157" spans="1:11" x14ac:dyDescent="0.25">
      <c r="A157" s="322"/>
      <c r="B157" s="322"/>
      <c r="C157" s="308"/>
      <c r="D157" s="308"/>
      <c r="E157" s="322"/>
      <c r="F157" s="322"/>
      <c r="G157" s="322"/>
      <c r="H157" s="322"/>
      <c r="I157" s="322"/>
      <c r="J157" s="322"/>
      <c r="K157" s="322"/>
    </row>
    <row r="158" spans="1:11" x14ac:dyDescent="0.25">
      <c r="A158" s="322"/>
      <c r="B158" s="322"/>
      <c r="C158" s="308"/>
      <c r="D158" s="308"/>
      <c r="E158" s="322"/>
      <c r="F158" s="322"/>
      <c r="G158" s="322"/>
      <c r="H158" s="322"/>
      <c r="I158" s="322"/>
      <c r="J158" s="322"/>
      <c r="K158" s="322"/>
    </row>
    <row r="159" spans="1:11" x14ac:dyDescent="0.25">
      <c r="A159" s="322"/>
      <c r="B159" s="322"/>
      <c r="C159" s="308"/>
      <c r="D159" s="308"/>
      <c r="E159" s="322"/>
      <c r="F159" s="322"/>
      <c r="G159" s="322"/>
      <c r="H159" s="322"/>
      <c r="I159" s="322"/>
      <c r="J159" s="322"/>
      <c r="K159" s="322"/>
    </row>
    <row r="160" spans="1:11" x14ac:dyDescent="0.25">
      <c r="A160" s="322"/>
      <c r="B160" s="322"/>
      <c r="C160" s="308"/>
      <c r="D160" s="308"/>
      <c r="E160" s="322"/>
      <c r="F160" s="322"/>
      <c r="G160" s="322"/>
      <c r="H160" s="322"/>
      <c r="I160" s="322"/>
      <c r="J160" s="322"/>
      <c r="K160" s="322"/>
    </row>
    <row r="161" spans="1:11" x14ac:dyDescent="0.25">
      <c r="A161" s="322"/>
      <c r="B161" s="322"/>
      <c r="C161" s="308"/>
      <c r="D161" s="308"/>
      <c r="E161" s="322"/>
      <c r="F161" s="322"/>
      <c r="G161" s="322"/>
      <c r="H161" s="322"/>
      <c r="I161" s="322"/>
      <c r="J161" s="322"/>
      <c r="K161" s="322"/>
    </row>
    <row r="162" spans="1:11" x14ac:dyDescent="0.25">
      <c r="A162" s="322"/>
      <c r="B162" s="322"/>
      <c r="C162" s="308"/>
      <c r="D162" s="308"/>
      <c r="E162" s="322"/>
      <c r="F162" s="322"/>
      <c r="G162" s="322"/>
      <c r="H162" s="322"/>
      <c r="I162" s="322"/>
      <c r="J162" s="322"/>
      <c r="K162" s="322"/>
    </row>
    <row r="163" spans="1:11" x14ac:dyDescent="0.25">
      <c r="A163" s="322"/>
      <c r="B163" s="322"/>
      <c r="C163" s="308"/>
      <c r="D163" s="308"/>
      <c r="E163" s="322"/>
      <c r="F163" s="322"/>
      <c r="G163" s="322"/>
      <c r="H163" s="322"/>
      <c r="I163" s="322"/>
      <c r="J163" s="322"/>
      <c r="K163" s="322"/>
    </row>
    <row r="164" spans="1:11" x14ac:dyDescent="0.25">
      <c r="A164" s="322"/>
      <c r="B164" s="322"/>
      <c r="C164" s="308"/>
      <c r="D164" s="308"/>
      <c r="E164" s="322"/>
      <c r="F164" s="322"/>
      <c r="G164" s="322"/>
      <c r="H164" s="322"/>
      <c r="I164" s="322"/>
      <c r="J164" s="322"/>
      <c r="K164" s="322"/>
    </row>
    <row r="165" spans="1:11" x14ac:dyDescent="0.25">
      <c r="A165" s="322"/>
      <c r="B165" s="322"/>
      <c r="C165" s="308"/>
      <c r="D165" s="308"/>
      <c r="E165" s="322"/>
      <c r="F165" s="322"/>
      <c r="G165" s="322"/>
      <c r="H165" s="322"/>
      <c r="I165" s="322"/>
      <c r="J165" s="322"/>
      <c r="K165" s="322"/>
    </row>
    <row r="166" spans="1:11" x14ac:dyDescent="0.25">
      <c r="A166" s="322"/>
      <c r="B166" s="322"/>
      <c r="C166" s="308"/>
      <c r="D166" s="308"/>
      <c r="E166" s="322"/>
      <c r="F166" s="322"/>
      <c r="G166" s="322"/>
      <c r="H166" s="322"/>
      <c r="I166" s="322"/>
      <c r="J166" s="322"/>
      <c r="K166" s="322"/>
    </row>
    <row r="167" spans="1:11" x14ac:dyDescent="0.25">
      <c r="A167" s="322"/>
      <c r="B167" s="322"/>
      <c r="C167" s="308"/>
      <c r="D167" s="308"/>
      <c r="E167" s="322"/>
      <c r="F167" s="322"/>
      <c r="G167" s="322"/>
      <c r="H167" s="322"/>
      <c r="I167" s="322"/>
      <c r="J167" s="322"/>
      <c r="K167" s="322"/>
    </row>
    <row r="168" spans="1:11" x14ac:dyDescent="0.25">
      <c r="A168" s="322"/>
      <c r="B168" s="322"/>
      <c r="C168" s="308"/>
      <c r="D168" s="308"/>
      <c r="E168" s="322"/>
      <c r="F168" s="322"/>
      <c r="G168" s="322"/>
      <c r="H168" s="322"/>
      <c r="I168" s="322"/>
      <c r="J168" s="322"/>
      <c r="K168" s="322"/>
    </row>
    <row r="169" spans="1:11" x14ac:dyDescent="0.25">
      <c r="A169" s="322"/>
      <c r="B169" s="322"/>
      <c r="C169" s="308"/>
      <c r="D169" s="308"/>
      <c r="E169" s="322"/>
      <c r="F169" s="322"/>
      <c r="G169" s="322"/>
      <c r="H169" s="322"/>
      <c r="I169" s="322"/>
      <c r="J169" s="322"/>
      <c r="K169" s="322"/>
    </row>
    <row r="170" spans="1:11" x14ac:dyDescent="0.25">
      <c r="A170" s="322"/>
      <c r="B170" s="322"/>
      <c r="C170" s="308"/>
      <c r="D170" s="308"/>
      <c r="E170" s="322"/>
      <c r="F170" s="322"/>
      <c r="G170" s="322"/>
      <c r="H170" s="322"/>
      <c r="I170" s="322"/>
      <c r="J170" s="322"/>
      <c r="K170" s="322"/>
    </row>
    <row r="171" spans="1:11" x14ac:dyDescent="0.25">
      <c r="A171" s="322"/>
      <c r="B171" s="322"/>
      <c r="C171" s="308"/>
      <c r="D171" s="308"/>
      <c r="E171" s="322"/>
      <c r="F171" s="322"/>
      <c r="G171" s="322"/>
      <c r="H171" s="322"/>
      <c r="I171" s="322"/>
      <c r="J171" s="322"/>
      <c r="K171" s="322"/>
    </row>
    <row r="172" spans="1:11" x14ac:dyDescent="0.25">
      <c r="A172" s="322"/>
      <c r="B172" s="322"/>
      <c r="C172" s="308"/>
      <c r="D172" s="308"/>
      <c r="E172" s="322"/>
      <c r="F172" s="322"/>
      <c r="G172" s="322"/>
      <c r="H172" s="322"/>
      <c r="I172" s="322"/>
      <c r="J172" s="322"/>
      <c r="K172" s="322"/>
    </row>
    <row r="173" spans="1:11" x14ac:dyDescent="0.25">
      <c r="A173" s="322"/>
      <c r="B173" s="322"/>
      <c r="C173" s="308"/>
      <c r="D173" s="308"/>
      <c r="E173" s="322"/>
      <c r="F173" s="322"/>
      <c r="G173" s="322"/>
      <c r="H173" s="322"/>
      <c r="I173" s="322"/>
      <c r="J173" s="322"/>
      <c r="K173" s="322"/>
    </row>
    <row r="174" spans="1:11" x14ac:dyDescent="0.25">
      <c r="A174" s="322"/>
      <c r="B174" s="322"/>
      <c r="C174" s="308"/>
      <c r="D174" s="308"/>
      <c r="E174" s="322"/>
      <c r="F174" s="322"/>
      <c r="G174" s="322"/>
      <c r="H174" s="322"/>
      <c r="I174" s="322"/>
      <c r="J174" s="322"/>
      <c r="K174" s="322"/>
    </row>
    <row r="175" spans="1:11" x14ac:dyDescent="0.25">
      <c r="A175" s="322"/>
      <c r="B175" s="322"/>
      <c r="C175" s="308"/>
      <c r="D175" s="308"/>
      <c r="E175" s="322"/>
      <c r="F175" s="322"/>
      <c r="G175" s="322"/>
      <c r="H175" s="322"/>
      <c r="I175" s="322"/>
      <c r="J175" s="322"/>
      <c r="K175" s="322"/>
    </row>
    <row r="176" spans="1:11" x14ac:dyDescent="0.25">
      <c r="A176" s="322"/>
      <c r="B176" s="322"/>
      <c r="C176" s="308"/>
      <c r="D176" s="308"/>
      <c r="E176" s="322"/>
      <c r="F176" s="322"/>
      <c r="G176" s="322"/>
      <c r="H176" s="322"/>
      <c r="I176" s="322"/>
      <c r="J176" s="322"/>
      <c r="K176" s="322"/>
    </row>
    <row r="177" spans="1:11" x14ac:dyDescent="0.25">
      <c r="A177" s="322"/>
      <c r="B177" s="322"/>
      <c r="C177" s="308"/>
      <c r="D177" s="308"/>
      <c r="E177" s="322"/>
      <c r="F177" s="322"/>
      <c r="G177" s="322"/>
      <c r="H177" s="322"/>
      <c r="I177" s="322"/>
      <c r="J177" s="322"/>
      <c r="K177" s="322"/>
    </row>
    <row r="178" spans="1:11" x14ac:dyDescent="0.25">
      <c r="A178" s="322"/>
      <c r="B178" s="322"/>
      <c r="C178" s="308"/>
      <c r="D178" s="308"/>
      <c r="E178" s="322"/>
      <c r="F178" s="322"/>
      <c r="G178" s="322"/>
      <c r="H178" s="322"/>
      <c r="I178" s="322"/>
      <c r="J178" s="322"/>
      <c r="K178" s="322"/>
    </row>
    <row r="179" spans="1:11" x14ac:dyDescent="0.25">
      <c r="A179" s="322"/>
      <c r="B179" s="322"/>
      <c r="C179" s="308"/>
      <c r="D179" s="308"/>
      <c r="E179" s="322"/>
      <c r="F179" s="322"/>
      <c r="G179" s="322"/>
      <c r="H179" s="322"/>
      <c r="I179" s="322"/>
      <c r="J179" s="322"/>
      <c r="K179" s="322"/>
    </row>
    <row r="180" spans="1:11" x14ac:dyDescent="0.25">
      <c r="A180" s="322"/>
      <c r="B180" s="322"/>
      <c r="C180" s="308"/>
      <c r="D180" s="308"/>
      <c r="E180" s="322"/>
      <c r="F180" s="322"/>
      <c r="G180" s="322"/>
      <c r="H180" s="322"/>
      <c r="I180" s="322"/>
      <c r="J180" s="322"/>
      <c r="K180" s="322"/>
    </row>
    <row r="181" spans="1:11" x14ac:dyDescent="0.25">
      <c r="A181" s="322"/>
      <c r="B181" s="322"/>
      <c r="C181" s="308"/>
      <c r="D181" s="308"/>
      <c r="E181" s="322"/>
      <c r="F181" s="322"/>
      <c r="G181" s="322"/>
      <c r="H181" s="322"/>
      <c r="I181" s="322"/>
      <c r="J181" s="322"/>
      <c r="K181" s="322"/>
    </row>
    <row r="182" spans="1:11" x14ac:dyDescent="0.25">
      <c r="A182" s="322"/>
      <c r="B182" s="322"/>
      <c r="C182" s="308"/>
      <c r="D182" s="308"/>
      <c r="E182" s="322"/>
      <c r="F182" s="322"/>
      <c r="G182" s="322"/>
      <c r="H182" s="322"/>
      <c r="I182" s="322"/>
      <c r="J182" s="322"/>
      <c r="K182" s="322"/>
    </row>
    <row r="183" spans="1:11" x14ac:dyDescent="0.25">
      <c r="A183" s="322"/>
      <c r="B183" s="322"/>
      <c r="C183" s="308"/>
      <c r="D183" s="308"/>
      <c r="E183" s="322"/>
      <c r="F183" s="322"/>
      <c r="G183" s="322"/>
      <c r="H183" s="322"/>
      <c r="I183" s="322"/>
      <c r="J183" s="322"/>
      <c r="K183" s="322"/>
    </row>
    <row r="184" spans="1:11" x14ac:dyDescent="0.25">
      <c r="A184" s="322"/>
      <c r="B184" s="322"/>
      <c r="C184" s="308"/>
      <c r="D184" s="308"/>
      <c r="E184" s="322"/>
      <c r="F184" s="322"/>
      <c r="G184" s="322"/>
      <c r="H184" s="322"/>
      <c r="I184" s="322"/>
      <c r="J184" s="322"/>
      <c r="K184" s="322"/>
    </row>
    <row r="185" spans="1:11" x14ac:dyDescent="0.25">
      <c r="A185" s="322"/>
      <c r="B185" s="322"/>
      <c r="C185" s="308"/>
      <c r="D185" s="308"/>
      <c r="E185" s="322"/>
      <c r="F185" s="322"/>
      <c r="G185" s="322"/>
      <c r="H185" s="322"/>
      <c r="I185" s="322"/>
      <c r="J185" s="322"/>
      <c r="K185" s="322"/>
    </row>
    <row r="186" spans="1:11" x14ac:dyDescent="0.25">
      <c r="A186" s="322"/>
      <c r="B186" s="322"/>
      <c r="C186" s="308"/>
      <c r="D186" s="308"/>
      <c r="E186" s="322"/>
      <c r="F186" s="322"/>
      <c r="G186" s="322"/>
      <c r="H186" s="322"/>
      <c r="I186" s="322"/>
      <c r="J186" s="322"/>
      <c r="K186" s="322"/>
    </row>
    <row r="187" spans="1:11" x14ac:dyDescent="0.25">
      <c r="A187" s="322"/>
      <c r="B187" s="322"/>
      <c r="C187" s="308"/>
      <c r="D187" s="308"/>
      <c r="E187" s="322"/>
      <c r="F187" s="322"/>
      <c r="G187" s="322"/>
      <c r="H187" s="322"/>
      <c r="I187" s="322"/>
      <c r="J187" s="322"/>
      <c r="K187" s="322"/>
    </row>
    <row r="188" spans="1:11" x14ac:dyDescent="0.25">
      <c r="A188" s="322"/>
      <c r="B188" s="322"/>
      <c r="C188" s="308"/>
      <c r="D188" s="308"/>
      <c r="E188" s="322"/>
      <c r="F188" s="322"/>
      <c r="G188" s="322"/>
      <c r="H188" s="322"/>
      <c r="I188" s="322"/>
      <c r="J188" s="322"/>
      <c r="K188" s="322"/>
    </row>
    <row r="189" spans="1:11" x14ac:dyDescent="0.25">
      <c r="A189" s="322"/>
      <c r="B189" s="322"/>
      <c r="C189" s="308"/>
      <c r="D189" s="308"/>
      <c r="E189" s="322"/>
      <c r="F189" s="322"/>
      <c r="G189" s="322"/>
      <c r="H189" s="322"/>
      <c r="I189" s="322"/>
      <c r="J189" s="322"/>
      <c r="K189" s="322"/>
    </row>
    <row r="190" spans="1:11" x14ac:dyDescent="0.25">
      <c r="A190" s="322"/>
      <c r="B190" s="322"/>
      <c r="C190" s="308"/>
      <c r="D190" s="308"/>
      <c r="E190" s="322"/>
      <c r="F190" s="322"/>
      <c r="G190" s="322"/>
      <c r="H190" s="322"/>
      <c r="I190" s="322"/>
      <c r="J190" s="322"/>
      <c r="K190" s="322"/>
    </row>
    <row r="191" spans="1:11" x14ac:dyDescent="0.25">
      <c r="A191" s="322"/>
      <c r="B191" s="322"/>
      <c r="C191" s="308"/>
      <c r="D191" s="308"/>
      <c r="E191" s="322"/>
      <c r="F191" s="322"/>
      <c r="G191" s="322"/>
      <c r="H191" s="322"/>
      <c r="I191" s="322"/>
      <c r="J191" s="322"/>
      <c r="K191" s="322"/>
    </row>
    <row r="192" spans="1:11" x14ac:dyDescent="0.25">
      <c r="A192" s="403"/>
      <c r="B192" s="403"/>
      <c r="C192" s="404"/>
      <c r="D192" s="404"/>
      <c r="E192" s="403"/>
      <c r="F192" s="403"/>
      <c r="G192" s="403"/>
      <c r="H192" s="403"/>
      <c r="I192" s="403"/>
      <c r="J192" s="403"/>
      <c r="K192" s="403"/>
    </row>
  </sheetData>
  <sheetProtection password="EED5" sheet="1" objects="1" scenarios="1"/>
  <mergeCells count="9">
    <mergeCell ref="A130:K130"/>
    <mergeCell ref="A132:K132"/>
    <mergeCell ref="G30:J30"/>
    <mergeCell ref="B2:J2"/>
    <mergeCell ref="B4:J7"/>
    <mergeCell ref="B35:K35"/>
    <mergeCell ref="B8:E8"/>
    <mergeCell ref="F8:J8"/>
    <mergeCell ref="G26:J26"/>
  </mergeCells>
  <conditionalFormatting sqref="E16">
    <cfRule type="cellIs" dxfId="9" priority="21" operator="notEqual">
      <formula>"&lt;&lt; Select Class"</formula>
    </cfRule>
  </conditionalFormatting>
  <conditionalFormatting sqref="E18">
    <cfRule type="cellIs" dxfId="8" priority="20" operator="notEqual">
      <formula>"&lt;&lt; Select Class"</formula>
    </cfRule>
  </conditionalFormatting>
  <conditionalFormatting sqref="D20">
    <cfRule type="expression" dxfId="7" priority="15">
      <formula>$E$19</formula>
    </cfRule>
  </conditionalFormatting>
  <conditionalFormatting sqref="D16">
    <cfRule type="expression" dxfId="6" priority="14">
      <formula>ISBLANK($E$17)=FALSE</formula>
    </cfRule>
  </conditionalFormatting>
  <conditionalFormatting sqref="D18">
    <cfRule type="expression" dxfId="5" priority="13">
      <formula>ISBLANK($E$19)=FALSE</formula>
    </cfRule>
  </conditionalFormatting>
  <conditionalFormatting sqref="AH18:AH108">
    <cfRule type="cellIs" dxfId="4" priority="12" operator="lessThan">
      <formula>$AH$113</formula>
    </cfRule>
  </conditionalFormatting>
  <conditionalFormatting sqref="AD18:AD108">
    <cfRule type="cellIs" dxfId="3" priority="5" operator="lessThan">
      <formula>$AH$113</formula>
    </cfRule>
  </conditionalFormatting>
  <conditionalFormatting sqref="Z18:Z108">
    <cfRule type="cellIs" dxfId="2" priority="4" operator="lessThan">
      <formula>$AH$113</formula>
    </cfRule>
  </conditionalFormatting>
  <conditionalFormatting sqref="V18:V108">
    <cfRule type="cellIs" dxfId="1" priority="3" operator="lessThan">
      <formula>$AH$113</formula>
    </cfRule>
  </conditionalFormatting>
  <conditionalFormatting sqref="AM9:AM18">
    <cfRule type="cellIs" dxfId="0" priority="1" operator="lessThan">
      <formula>$AH$113</formula>
    </cfRule>
  </conditionalFormatting>
  <dataValidations count="47">
    <dataValidation type="whole" allowBlank="1" showErrorMessage="1" errorTitle="Soil Surface Clay Content" error="Based on SA Soil Mapping the range of values is 3% to 45% " promptTitle="Soil Surface Clay Content" prompt="Based on SA Soil Mapping the range of values is 3% to 45% " sqref="I17:J17 I19:J19">
      <formula1>3</formula1>
      <formula2>45</formula2>
    </dataValidation>
    <dataValidation type="whole" allowBlank="1" showInputMessage="1" showErrorMessage="1" errorTitle="Soil Depth (Depth to Rock)" error="Range is 5 to 200cm. Deeper soils are classified as equivalent to 200cm." sqref="G15:J15">
      <formula1>5</formula1>
      <formula2>200</formula2>
    </dataValidation>
    <dataValidation type="whole" allowBlank="1" showInputMessage="1" showErrorMessage="1" errorTitle="Inherent Fertility" error="Ranges is 13 to 100." sqref="G20:J20">
      <formula1>13</formula1>
      <formula2>100</formula2>
    </dataValidation>
    <dataValidation type="whole" errorStyle="warning" allowBlank="1" showInputMessage="1" showErrorMessage="1" errorTitle="Rainfall" error="The data entered does not match observed values for this region." sqref="E13">
      <formula1>H13-25</formula1>
      <formula2>I13+25</formula2>
    </dataValidation>
    <dataValidation type="decimal" allowBlank="1" showErrorMessage="1" errorTitle="Soil Surface Clay Content" error="Based on SA Soil Mapping the range of values is 0% to 45%. _x000a_Clay content greater than 45% are classified as equivalent to 45%." promptTitle="Soil Surface Clay Content" prompt="Based on SA Soil Mapping the range of values is 3% to 45% " sqref="E17">
      <formula1>0</formula1>
      <formula2>45</formula2>
    </dataValidation>
    <dataValidation type="whole" allowBlank="1" showInputMessage="1" showErrorMessage="1" errorTitle="Target Age of Plantation" error="Range 1 to 100 years._x000a_Recommended age is 25 years for most reliable results." sqref="E22">
      <formula1>1</formula1>
      <formula2>100</formula2>
    </dataValidation>
    <dataValidation type="whole" allowBlank="1" showInputMessage="1" showErrorMessage="1" errorTitle="Soil Profile Clay Index" error="Range is typically 13 to 100. _x000a_Sand-over-sand ~13._x000a_Loam/clay-over-clay ~100." sqref="E20">
      <formula1>0</formula1>
      <formula2>100</formula2>
    </dataValidation>
    <dataValidation type="whole" allowBlank="1" showErrorMessage="1" errorTitle="Soil Surface Clay Content" error="Based on SA Soil Mapping the range of values is 3% to 45% " promptTitle="Soil Surface Clay Content" prompt="Based on SA Soil Mapping the range of values is 3% to 45% " sqref="G17:H17 H19">
      <formula1>0</formula1>
      <formula2>45</formula2>
    </dataValidation>
    <dataValidation type="decimal" allowBlank="1" showErrorMessage="1" errorTitle="Soil Subsurface Clay Content" error="Based on SA Soil Mapping the range of values is 0% to 45%. _x000a_Clay content greater than 45% are classified as equivalent to 45%." promptTitle="Soil Surface Clay Content" prompt="Based on SA Soil Mapping the range of values is 3% to 45% " sqref="E19">
      <formula1>0</formula1>
      <formula2>45</formula2>
    </dataValidation>
    <dataValidation allowBlank="1" showErrorMessage="1" errorTitle="Soil Surface Clay Content" error="Based on SA Soil Mapping the range of values is 3% to 45% " promptTitle="Soil Surface Clay Content" prompt="Based on SA Soil Mapping the range of values is 3% to 45% " sqref="G19"/>
    <dataValidation type="whole" errorStyle="warning" allowBlank="1" showInputMessage="1" showErrorMessage="1" errorTitle="Evaporation" error="The data entered does not match observed values for this region." sqref="E14">
      <formula1>I14-25</formula1>
      <formula2>H14+25</formula2>
    </dataValidation>
    <dataValidation type="whole" allowBlank="1" showInputMessage="1" showErrorMessage="1" errorTitle="Plantation Type" error="Monoculture Woodlots (100% trees)_x000a_Tree-dominanted Mixed Environmental Planting (88% trees 'typical') _x000a_Shrubby Environmental Planting (50% shrubs, 50% trees)" sqref="E21">
      <formula1>0</formula1>
      <formula2>100</formula2>
    </dataValidation>
    <dataValidation type="whole" allowBlank="1" showInputMessage="1" showErrorMessage="1" errorTitle="Soil Depth (Depth to Rock)" error="Range is 5 to 200cm. _x000a_Deeper soils are classified as equivalent to 200cm." sqref="E15">
      <formula1>5</formula1>
      <formula2>200</formula2>
    </dataValidation>
    <dataValidation type="whole" allowBlank="1" showInputMessage="1" showErrorMessage="1" errorTitle="Plant Density at Target Age" error="Recommended range is 200 to 3000 plants per hectare at 25 years." sqref="E23">
      <formula1>150</formula1>
      <formula2>5000</formula2>
    </dataValidation>
    <dataValidation type="decimal" allowBlank="1" showInputMessage="1" showErrorMessage="1" errorTitle="Carbon Price" error="Limited to range $1 to $100/t CO2-e" sqref="E32">
      <formula1>1</formula1>
      <formula2>100</formula2>
    </dataValidation>
    <dataValidation allowBlank="1" showInputMessage="1" showErrorMessage="1" promptTitle="Reference" prompt="Hobbs TJ, Neumann CR, Tucker M, Ryan KT (2013). Carbon sequestration from revegetation: South Australian Agricultural Regions. SA Government - DEWNR &amp; Future Farm Industries CRC._x000a_" sqref="J3"/>
    <dataValidation allowBlank="1" showInputMessage="1" showErrorMessage="1" promptTitle="Average Regional Values" prompt="The average values observed within this region." sqref="G12"/>
    <dataValidation allowBlank="1" showInputMessage="1" showErrorMessage="1" promptTitle="Lowest Regional Values" prompt="The lowest values observed within this region. However, this particular combination of variable may not exist at any one point within the region." sqref="H12"/>
    <dataValidation allowBlank="1" showInputMessage="1" showErrorMessage="1" promptTitle="Highest Regional Values" prompt="The highest values observed within this region. However, this particular combination of variable may not exist at any one point within the region." sqref="I12"/>
    <dataValidation allowBlank="1" showInputMessage="1" showErrorMessage="1" promptTitle="Average for SA" prompt="The average values observed within all cleared agricultural lands in South Australia." sqref="J12"/>
    <dataValidation allowBlank="1" showInputMessage="1" showErrorMessage="1" promptTitle="Cleared Land" prompt="Hectares of cleared agricultural lands in South Australia." sqref="J10"/>
    <dataValidation allowBlank="1" showInputMessage="1" showErrorMessage="1" promptTitle="Percent of All Cleared Lands " prompt="Region's cleared lands as a percentage of all the state's cleared agricultural lands." sqref="J11"/>
    <dataValidation allowBlank="1" showInputMessage="1" showErrorMessage="1" promptTitle="Regional Cleared Lands" prompt="Hectares of cleared agricultural lands within a region." sqref="I10"/>
    <dataValidation allowBlank="1" showInputMessage="1" showErrorMessage="1" promptTitle="Regional Group" prompt="Rain:  Annual Rainfall Zone_x000a_NRM:  Natural Resources Management_x000a_LGA:  Local Government Association_x000a_CD:  Cropping District_x000a_HD:  Hundred_x000a_TFL:  Trees For Life_x000a_SubIBRA:  IBRA Version 7" sqref="B11"/>
    <dataValidation allowBlank="1" showInputMessage="1" showErrorMessage="1" promptTitle="Locality" prompt="Select a locality from the Lookup list (on right)_x000a_Once selected, rainfall and evaporation data for that location is imported._x000a_Additional regional data is drawn from the nearest administrative Hundred in which the locality is found." sqref="B10"/>
    <dataValidation allowBlank="1" showInputMessage="1" showErrorMessage="1" promptTitle="Rainfall" prompt="Average annual rainfall." sqref="B13"/>
    <dataValidation allowBlank="1" showInputMessage="1" showErrorMessage="1" promptTitle="Potential Evaporation" prompt="Average annual potential evaporation (from pan of water)" sqref="B14"/>
    <dataValidation allowBlank="1" showInputMessage="1" showErrorMessage="1" promptTitle="Region" prompt="Region within Regional Group" sqref="B12"/>
    <dataValidation allowBlank="1" showInputMessage="1" showErrorMessage="1" promptTitle="Soil Depth" prompt="Depth to rock (soils ≥200cm are set to maximum of 200cm)" sqref="B15"/>
    <dataValidation allowBlank="1" showInputMessage="1" showErrorMessage="1" promptTitle="Surface Soil Texture" prompt="Soil texture classes indicate clay content within a soil" sqref="B16"/>
    <dataValidation allowBlank="1" showInputMessage="1" showErrorMessage="1" promptTitle="Clay Index" prompt="An index of the proportion of clay in the soil profile. Used to distinguish main soil types." sqref="B20"/>
    <dataValidation allowBlank="1" showInputMessage="1" showErrorMessage="1" promptTitle="Type of Revegetation" prompt="Monoculture Woodlots (100% trees)_x000a_Tree-dominanted Mixed Environmental Planting (88% trees 'typical') _x000a_Shrubby Environmental Planting (50% shrubs, 50% trees)_x000a_*only considers Kyoto compliant species_x000a_(i.e. species with potential height ≥2m at maturity)" sqref="B21"/>
    <dataValidation allowBlank="1" showInputMessage="1" showErrorMessage="1" promptTitle="Target Age of Revegetation" prompt="Age at which your revegetation project goals are to be met._x000a_Range 1 to 100 years._x000a_Recommended age is 25 years for most reliable results." sqref="B22"/>
    <dataValidation allowBlank="1" showInputMessage="1" showErrorMessage="1" promptTitle="Plant Density at Target Age" prompt="Recommended range is 200 to 3000 plants per hectare at 25 years._x000a_&quot;Trees per hectare&quot; or &quot;TPH&quot; equivalent." sqref="B23"/>
    <dataValidation allowBlank="1" showInputMessage="1" showErrorMessage="1" promptTitle="Lookup Data" prompt="Select locations and soil texture from picklists (in yellow)" sqref="D9"/>
    <dataValidation allowBlank="1" showInputMessage="1" showErrorMessage="1" promptTitle="Enter Your Data" prompt="Select Regional Groups and Regions (Required)._x000a_Other site specific data may be entered (Optional)" sqref="E9:E10"/>
    <dataValidation allowBlank="1" showInputMessage="1" showErrorMessage="1" promptTitle="Your Result" prompt="The data used in model outputs" sqref="F12"/>
    <dataValidation allowBlank="1" showInputMessage="1" showErrorMessage="1" promptTitle="Carbon Price ($/t CO2-e)" prompt="$23.00 (2012-2013)_x000a_?$15.00 (2015 onwards)" sqref="D32"/>
    <dataValidation allowBlank="1" showInputMessage="1" showErrorMessage="1" promptTitle="Tall Shrubs" prompt="Shrubs with potential height ≥2m at maturity_x000a_(Kyoto compliant species)" sqref="B25"/>
    <dataValidation allowBlank="1" showInputMessage="1" showErrorMessage="1" promptTitle="Trees" prompt="Trees with potential height ≥2m at maturity_x000a_(Kyoto compliant species)" sqref="B24"/>
    <dataValidation allowBlank="1" showInputMessage="1" showErrorMessage="1" promptTitle="Subsurface Soil Texture" prompt="Soil texture classes indicate clay content within a soil" sqref="B18"/>
    <dataValidation allowBlank="1" showInputMessage="1" showErrorMessage="1" promptTitle="Surface Clay Content" prompt="Estimated % clay content of surface soil" sqref="B17"/>
    <dataValidation allowBlank="1" showInputMessage="1" showErrorMessage="1" promptTitle="Subsurface Clay Content" prompt="Estimated % clay content of subsurface soil" sqref="B19"/>
    <dataValidation allowBlank="1" showInputMessage="1" showErrorMessage="1" promptTitle="Revegetation Type" prompt="Broad classification of revegetation type based on % trees planted " sqref="E25"/>
    <dataValidation allowBlank="1" showInputMessage="1" showErrorMessage="1" promptTitle="Surface Soil Texture" prompt="Select from Lookup list _x000a_(left, yellow cell)_x000a_common soil texture classes" sqref="E16"/>
    <dataValidation allowBlank="1" showInputMessage="1" showErrorMessage="1" promptTitle="Subsurface Soil Texture" prompt="Select from Lookup list _x000a_(left, yellow cell) _x000a_common soil texture classes" sqref="E18"/>
    <dataValidation allowBlank="1" showInputMessage="1" showErrorMessage="1" promptTitle="SA Range" prompt="Range of values observed in South Australian agricultural lands." sqref="C9"/>
  </dataValidations>
  <hyperlinks>
    <hyperlink ref="A125" r:id="rId1"/>
  </hyperlinks>
  <pageMargins left="1.1811023622047245" right="1.1811023622047245" top="0.98425196850393704" bottom="0.98425196850393704" header="0.51181102362204722" footer="0.51181102362204722"/>
  <pageSetup paperSize="9" scale="69" orientation="landscape" r:id="rId2"/>
  <headerFooter>
    <oddFooter>&amp;L&amp;F&amp;R&amp;D  Page &amp;P</oddFooter>
  </headerFooter>
  <rowBreaks count="2" manualBreakCount="2">
    <brk id="35" max="10" man="1"/>
    <brk id="77" max="10" man="1"/>
  </rowBreaks>
  <ignoredErrors>
    <ignoredError sqref="F16:F17 F18 G17 I17:I18" formula="1"/>
  </ignoredErrors>
  <drawing r:id="rId3"/>
  <extLst>
    <ext xmlns:x14="http://schemas.microsoft.com/office/spreadsheetml/2009/9/main" uri="{CCE6A557-97BC-4b89-ADB6-D9C93CAAB3DF}">
      <x14:dataValidations xmlns:xm="http://schemas.microsoft.com/office/excel/2006/main" count="5">
        <x14:dataValidation type="list" showErrorMessage="1" promptTitle="Regional Group" prompt="Annual Rainfall Zone_x000a_Natural Resources Management_x000a_Local Government Association_x000a_Hundred_x000a_Trees For Life_x000a_Sub-IBRA">
          <x14:formula1>
            <xm:f>ReferenceTables!$A$3:$A$9</xm:f>
          </x14:formula1>
          <xm:sqref>E11</xm:sqref>
        </x14:dataValidation>
        <x14:dataValidation type="list" allowBlank="1" showErrorMessage="1" promptTitle="Locality Lookup" prompt="Select a locality from the Lookup list_x000a_Once selected, rainfall and evaporation data for that location is imported._x000a_Additional regional data is drawn from the nearest administrative Hundred in which the locality is found.">
          <x14:formula1>
            <xm:f>ReferenceTables!$A$666:$A$1902</xm:f>
          </x14:formula1>
          <xm:sqref>D10</xm:sqref>
        </x14:dataValidation>
        <x14:dataValidation type="list" showInputMessage="1" showErrorMessage="1">
          <x14:formula1>
            <xm:f>ReferenceTables!$H$14:$H$19</xm:f>
          </x14:formula1>
          <xm:sqref>D16</xm:sqref>
        </x14:dataValidation>
        <x14:dataValidation type="list" showInputMessage="1" showErrorMessage="1">
          <x14:formula1>
            <xm:f>ReferenceTables!$H$14:$H$21</xm:f>
          </x14:formula1>
          <xm:sqref>D18</xm:sqref>
        </x14:dataValidation>
        <x14:dataValidation type="list" showInputMessage="1" showErrorMessage="1">
          <x14:formula1>
            <xm:f>IF(E11="Rain",ReferenceTables!$A$13:$A$19,IF(E11="NRM",ReferenceTables!$A$23:$A$28,IF(E11="LGA",ReferenceTables!$A$32:$A$87,IF(E11="HD",ReferenceTables!$A$108:$A$594,IF(E11="TFL",ReferenceTables!$A$598:$A$639,IF(E11="CD",ReferenceTables!$A$91:$A$104,ReferenceTables!$A$643:$A$662))))))</xm:f>
          </x14:formula1>
          <xm:sqref>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02"/>
  <sheetViews>
    <sheetView workbookViewId="0"/>
  </sheetViews>
  <sheetFormatPr defaultRowHeight="15" x14ac:dyDescent="0.25"/>
  <cols>
    <col min="1" max="1" width="13.28515625" style="54" customWidth="1"/>
    <col min="2" max="2" width="43.28515625" style="54" customWidth="1"/>
    <col min="3" max="3" width="12.28515625" style="54" bestFit="1" customWidth="1"/>
    <col min="4" max="4" width="11.42578125" style="54" bestFit="1" customWidth="1"/>
    <col min="5" max="5" width="9.140625" style="54"/>
    <col min="6" max="6" width="9.7109375" style="54" customWidth="1"/>
    <col min="7" max="7" width="14.42578125" style="54" customWidth="1"/>
    <col min="8" max="8" width="43" style="54" bestFit="1" customWidth="1"/>
    <col min="9" max="9" width="12.7109375" style="54" bestFit="1" customWidth="1"/>
    <col min="10" max="10" width="11.42578125" style="54" bestFit="1" customWidth="1"/>
    <col min="11" max="17" width="9.140625" style="54"/>
    <col min="18" max="18" width="25.7109375" style="54" bestFit="1" customWidth="1"/>
    <col min="19" max="19" width="46.42578125" style="54" customWidth="1"/>
    <col min="20" max="16384" width="9.140625" style="54"/>
  </cols>
  <sheetData>
    <row r="1" spans="1:15" x14ac:dyDescent="0.25">
      <c r="A1" s="32" t="s">
        <v>231</v>
      </c>
      <c r="B1" s="32"/>
      <c r="C1" s="32"/>
      <c r="D1" s="32"/>
    </row>
    <row r="2" spans="1:15" x14ac:dyDescent="0.25">
      <c r="A2" s="32" t="s">
        <v>181</v>
      </c>
      <c r="B2" s="32" t="s">
        <v>234</v>
      </c>
      <c r="C2" s="32"/>
      <c r="D2" s="32"/>
    </row>
    <row r="3" spans="1:15" x14ac:dyDescent="0.25">
      <c r="A3" s="54" t="s">
        <v>230</v>
      </c>
      <c r="B3" s="54" t="s">
        <v>2464</v>
      </c>
    </row>
    <row r="4" spans="1:15" x14ac:dyDescent="0.25">
      <c r="A4" s="54" t="s">
        <v>229</v>
      </c>
      <c r="B4" s="54" t="s">
        <v>242</v>
      </c>
    </row>
    <row r="5" spans="1:15" x14ac:dyDescent="0.25">
      <c r="A5" s="55" t="s">
        <v>232</v>
      </c>
      <c r="B5" s="55" t="s">
        <v>2463</v>
      </c>
    </row>
    <row r="6" spans="1:15" x14ac:dyDescent="0.25">
      <c r="A6" s="55" t="s">
        <v>241</v>
      </c>
      <c r="B6" s="54" t="s">
        <v>244</v>
      </c>
    </row>
    <row r="7" spans="1:15" x14ac:dyDescent="0.25">
      <c r="A7" s="28" t="s">
        <v>110</v>
      </c>
      <c r="B7" s="28" t="s">
        <v>3338</v>
      </c>
    </row>
    <row r="8" spans="1:15" x14ac:dyDescent="0.25">
      <c r="A8" s="55" t="s">
        <v>233</v>
      </c>
      <c r="B8" s="55" t="s">
        <v>243</v>
      </c>
      <c r="G8" s="172"/>
    </row>
    <row r="9" spans="1:15" x14ac:dyDescent="0.25">
      <c r="A9" s="55" t="s">
        <v>247</v>
      </c>
      <c r="B9" s="28" t="s">
        <v>3135</v>
      </c>
      <c r="C9" s="25" t="s">
        <v>3335</v>
      </c>
    </row>
    <row r="10" spans="1:15" x14ac:dyDescent="0.25">
      <c r="A10" s="55"/>
      <c r="B10" s="55"/>
    </row>
    <row r="11" spans="1:15" x14ac:dyDescent="0.25">
      <c r="A11" s="31" t="s">
        <v>2464</v>
      </c>
      <c r="B11" s="56"/>
      <c r="C11" s="56"/>
      <c r="D11" s="56"/>
      <c r="G11" s="57" t="s">
        <v>2465</v>
      </c>
      <c r="H11" s="57"/>
      <c r="I11" s="57"/>
      <c r="J11" s="57"/>
    </row>
    <row r="12" spans="1:15" x14ac:dyDescent="0.25">
      <c r="A12" s="31" t="s">
        <v>230</v>
      </c>
      <c r="B12" s="56" t="s">
        <v>185</v>
      </c>
      <c r="C12" s="56" t="s">
        <v>202</v>
      </c>
      <c r="D12" s="96" t="s">
        <v>3134</v>
      </c>
      <c r="G12" s="52" t="s">
        <v>3280</v>
      </c>
      <c r="H12" s="58"/>
      <c r="I12" s="58" t="s">
        <v>186</v>
      </c>
      <c r="J12" s="58"/>
      <c r="L12" s="52" t="s">
        <v>3280</v>
      </c>
      <c r="M12" s="58"/>
      <c r="N12" s="58" t="s">
        <v>186</v>
      </c>
      <c r="O12" s="58"/>
    </row>
    <row r="13" spans="1:15" x14ac:dyDescent="0.25">
      <c r="A13" s="25" t="s">
        <v>2466</v>
      </c>
      <c r="B13" s="54" t="s">
        <v>237</v>
      </c>
      <c r="C13" s="74">
        <v>200</v>
      </c>
      <c r="D13" s="54">
        <v>2121373</v>
      </c>
      <c r="G13" s="52" t="s">
        <v>181</v>
      </c>
      <c r="H13" s="53" t="s">
        <v>185</v>
      </c>
      <c r="I13" s="53" t="s">
        <v>177</v>
      </c>
      <c r="J13" s="53" t="s">
        <v>202</v>
      </c>
      <c r="L13" s="52" t="s">
        <v>181</v>
      </c>
      <c r="M13" s="53" t="s">
        <v>3333</v>
      </c>
      <c r="N13" s="53" t="s">
        <v>177</v>
      </c>
      <c r="O13" s="53" t="s">
        <v>202</v>
      </c>
    </row>
    <row r="14" spans="1:15" x14ac:dyDescent="0.25">
      <c r="A14" s="25" t="s">
        <v>2467</v>
      </c>
      <c r="B14" s="54" t="s">
        <v>226</v>
      </c>
      <c r="C14" s="74">
        <v>300</v>
      </c>
      <c r="D14" s="54">
        <v>7430012</v>
      </c>
      <c r="G14" s="59" t="s">
        <v>0</v>
      </c>
      <c r="H14" s="54" t="s">
        <v>187</v>
      </c>
      <c r="I14" s="54" t="s">
        <v>195</v>
      </c>
      <c r="J14" s="59">
        <v>3</v>
      </c>
      <c r="L14" s="59" t="s">
        <v>0</v>
      </c>
      <c r="M14" s="54" t="s">
        <v>187</v>
      </c>
      <c r="N14" s="54" t="s">
        <v>195</v>
      </c>
      <c r="O14" s="59">
        <v>3</v>
      </c>
    </row>
    <row r="15" spans="1:15" x14ac:dyDescent="0.25">
      <c r="A15" s="25" t="s">
        <v>2468</v>
      </c>
      <c r="B15" s="55" t="s">
        <v>225</v>
      </c>
      <c r="C15" s="74">
        <v>400</v>
      </c>
      <c r="D15" s="54">
        <v>4242989</v>
      </c>
      <c r="G15" s="59" t="s">
        <v>1</v>
      </c>
      <c r="H15" s="25" t="s">
        <v>3286</v>
      </c>
      <c r="I15" s="54" t="s">
        <v>196</v>
      </c>
      <c r="J15" s="59">
        <v>8</v>
      </c>
      <c r="L15" s="59" t="s">
        <v>1</v>
      </c>
      <c r="M15" s="54" t="s">
        <v>188</v>
      </c>
      <c r="N15" s="54" t="s">
        <v>196</v>
      </c>
      <c r="O15" s="59">
        <v>8</v>
      </c>
    </row>
    <row r="16" spans="1:15" x14ac:dyDescent="0.25">
      <c r="A16" s="25" t="s">
        <v>2469</v>
      </c>
      <c r="B16" s="55" t="s">
        <v>224</v>
      </c>
      <c r="C16" s="74">
        <v>500</v>
      </c>
      <c r="D16" s="54">
        <v>2364086</v>
      </c>
      <c r="G16" s="59" t="s">
        <v>2</v>
      </c>
      <c r="H16" s="28" t="s">
        <v>3287</v>
      </c>
      <c r="I16" s="55" t="s">
        <v>197</v>
      </c>
      <c r="J16" s="59">
        <v>15</v>
      </c>
      <c r="K16" s="55"/>
      <c r="L16" s="59" t="s">
        <v>2</v>
      </c>
      <c r="M16" s="55" t="s">
        <v>189</v>
      </c>
      <c r="N16" s="55" t="s">
        <v>197</v>
      </c>
      <c r="O16" s="59">
        <v>15</v>
      </c>
    </row>
    <row r="17" spans="1:23" x14ac:dyDescent="0.25">
      <c r="A17" s="25" t="s">
        <v>2470</v>
      </c>
      <c r="B17" s="55" t="s">
        <v>238</v>
      </c>
      <c r="C17" s="74">
        <v>600</v>
      </c>
      <c r="D17" s="54">
        <v>891228</v>
      </c>
      <c r="G17" s="59" t="s">
        <v>3</v>
      </c>
      <c r="H17" s="28" t="s">
        <v>3290</v>
      </c>
      <c r="I17" s="55" t="s">
        <v>200</v>
      </c>
      <c r="J17" s="59">
        <v>25</v>
      </c>
      <c r="K17" s="55"/>
      <c r="L17" s="59" t="s">
        <v>3</v>
      </c>
      <c r="M17" s="55" t="s">
        <v>190</v>
      </c>
      <c r="N17" s="55" t="s">
        <v>199</v>
      </c>
      <c r="O17" s="59">
        <v>25</v>
      </c>
    </row>
    <row r="18" spans="1:23" x14ac:dyDescent="0.25">
      <c r="A18" s="25" t="s">
        <v>2471</v>
      </c>
      <c r="B18" s="54" t="s">
        <v>235</v>
      </c>
      <c r="C18" s="74">
        <v>700</v>
      </c>
      <c r="D18" s="54">
        <v>665455</v>
      </c>
      <c r="G18" s="59" t="s">
        <v>5</v>
      </c>
      <c r="H18" s="28" t="s">
        <v>3288</v>
      </c>
      <c r="I18" s="55" t="s">
        <v>203</v>
      </c>
      <c r="J18" s="59">
        <v>33</v>
      </c>
      <c r="K18" s="55"/>
      <c r="L18" s="59" t="s">
        <v>4</v>
      </c>
      <c r="M18" s="55" t="s">
        <v>191</v>
      </c>
      <c r="N18" s="55" t="s">
        <v>200</v>
      </c>
      <c r="O18" s="59">
        <v>26</v>
      </c>
    </row>
    <row r="19" spans="1:23" x14ac:dyDescent="0.25">
      <c r="A19" s="25" t="s">
        <v>2472</v>
      </c>
      <c r="B19" s="54" t="s">
        <v>236</v>
      </c>
      <c r="C19" s="74">
        <v>800</v>
      </c>
      <c r="D19" s="54">
        <v>293040</v>
      </c>
      <c r="G19" s="2" t="s">
        <v>207</v>
      </c>
      <c r="H19" s="28" t="s">
        <v>3289</v>
      </c>
      <c r="I19" s="55" t="s">
        <v>201</v>
      </c>
      <c r="J19" s="59">
        <v>45</v>
      </c>
      <c r="K19" s="55"/>
      <c r="L19" s="59" t="s">
        <v>5</v>
      </c>
      <c r="M19" s="55" t="s">
        <v>192</v>
      </c>
      <c r="N19" s="55" t="s">
        <v>203</v>
      </c>
      <c r="O19" s="59">
        <v>33</v>
      </c>
    </row>
    <row r="20" spans="1:23" x14ac:dyDescent="0.25">
      <c r="G20" s="170" t="s">
        <v>3281</v>
      </c>
      <c r="H20" s="171" t="s">
        <v>3282</v>
      </c>
      <c r="I20" s="171" t="s">
        <v>3284</v>
      </c>
      <c r="J20" s="170">
        <v>8</v>
      </c>
      <c r="K20" s="55"/>
      <c r="L20" s="59" t="s">
        <v>6</v>
      </c>
      <c r="M20" s="55" t="s">
        <v>193</v>
      </c>
      <c r="N20" s="55" t="s">
        <v>201</v>
      </c>
      <c r="O20" s="59">
        <v>45</v>
      </c>
    </row>
    <row r="21" spans="1:23" x14ac:dyDescent="0.25">
      <c r="A21" s="60" t="s">
        <v>242</v>
      </c>
      <c r="B21" s="61"/>
      <c r="C21" s="61"/>
      <c r="D21" s="61"/>
      <c r="G21" s="171" t="s">
        <v>2459</v>
      </c>
      <c r="H21" s="171" t="s">
        <v>3283</v>
      </c>
      <c r="I21" s="171" t="s">
        <v>3284</v>
      </c>
      <c r="J21" s="171">
        <v>15</v>
      </c>
      <c r="K21" s="55"/>
      <c r="L21" s="59" t="s">
        <v>7</v>
      </c>
      <c r="M21" s="55" t="s">
        <v>194</v>
      </c>
      <c r="N21" s="55" t="s">
        <v>201</v>
      </c>
      <c r="O21" s="59">
        <v>45</v>
      </c>
    </row>
    <row r="22" spans="1:23" x14ac:dyDescent="0.25">
      <c r="A22" s="60" t="s">
        <v>229</v>
      </c>
      <c r="B22" s="61" t="s">
        <v>182</v>
      </c>
      <c r="C22" s="61"/>
      <c r="D22" s="84" t="s">
        <v>3134</v>
      </c>
      <c r="L22" s="170" t="s">
        <v>3281</v>
      </c>
      <c r="M22" s="171" t="s">
        <v>3282</v>
      </c>
      <c r="N22" s="171" t="s">
        <v>3284</v>
      </c>
      <c r="O22" s="170">
        <v>8</v>
      </c>
    </row>
    <row r="23" spans="1:23" x14ac:dyDescent="0.25">
      <c r="A23" s="26" t="s">
        <v>78</v>
      </c>
      <c r="B23" s="27" t="s">
        <v>86</v>
      </c>
      <c r="D23" s="54">
        <v>658602</v>
      </c>
      <c r="G23" s="62" t="s">
        <v>204</v>
      </c>
      <c r="H23" s="62"/>
      <c r="I23" s="62" t="s">
        <v>219</v>
      </c>
      <c r="J23" s="62"/>
      <c r="L23" s="171" t="s">
        <v>2459</v>
      </c>
      <c r="M23" s="171" t="s">
        <v>3283</v>
      </c>
      <c r="N23" s="171" t="s">
        <v>3284</v>
      </c>
      <c r="O23" s="171">
        <v>15</v>
      </c>
    </row>
    <row r="24" spans="1:23" x14ac:dyDescent="0.25">
      <c r="A24" s="26" t="s">
        <v>79</v>
      </c>
      <c r="B24" s="27" t="s">
        <v>87</v>
      </c>
      <c r="D24" s="54">
        <v>5147442</v>
      </c>
      <c r="G24" s="62" t="s">
        <v>181</v>
      </c>
      <c r="H24" s="29" t="s">
        <v>185</v>
      </c>
      <c r="I24" s="29" t="s">
        <v>177</v>
      </c>
      <c r="J24" s="29" t="s">
        <v>202</v>
      </c>
    </row>
    <row r="25" spans="1:23" x14ac:dyDescent="0.25">
      <c r="A25" s="26" t="s">
        <v>80</v>
      </c>
      <c r="B25" s="27" t="s">
        <v>88</v>
      </c>
      <c r="D25" s="54">
        <v>438851</v>
      </c>
      <c r="G25" s="54" t="s">
        <v>205</v>
      </c>
      <c r="H25" s="55" t="s">
        <v>217</v>
      </c>
      <c r="I25" s="54" t="s">
        <v>211</v>
      </c>
      <c r="J25" s="54">
        <v>200</v>
      </c>
    </row>
    <row r="26" spans="1:23" x14ac:dyDescent="0.25">
      <c r="A26" s="26" t="s">
        <v>81</v>
      </c>
      <c r="B26" s="27" t="s">
        <v>89</v>
      </c>
      <c r="D26" s="54">
        <v>3441844</v>
      </c>
      <c r="G26" s="55" t="s">
        <v>206</v>
      </c>
      <c r="H26" s="55" t="s">
        <v>220</v>
      </c>
      <c r="I26" s="54" t="s">
        <v>213</v>
      </c>
      <c r="J26" s="54">
        <v>125</v>
      </c>
    </row>
    <row r="27" spans="1:23" x14ac:dyDescent="0.25">
      <c r="A27" s="26" t="s">
        <v>82</v>
      </c>
      <c r="B27" s="27" t="s">
        <v>3305</v>
      </c>
      <c r="D27" s="54">
        <v>5629812</v>
      </c>
      <c r="G27" s="54" t="s">
        <v>207</v>
      </c>
      <c r="H27" s="55" t="s">
        <v>224</v>
      </c>
      <c r="I27" s="54" t="s">
        <v>212</v>
      </c>
      <c r="J27" s="54">
        <v>75</v>
      </c>
      <c r="Q27" s="55"/>
      <c r="R27" s="55"/>
      <c r="S27" s="55"/>
      <c r="T27" s="55"/>
      <c r="U27" s="55"/>
      <c r="V27" s="55"/>
      <c r="W27" s="55"/>
    </row>
    <row r="28" spans="1:23" x14ac:dyDescent="0.25">
      <c r="A28" s="26" t="s">
        <v>83</v>
      </c>
      <c r="B28" s="27" t="s">
        <v>90</v>
      </c>
      <c r="D28" s="54">
        <v>2691631</v>
      </c>
      <c r="G28" s="55" t="s">
        <v>208</v>
      </c>
      <c r="H28" s="55" t="s">
        <v>222</v>
      </c>
      <c r="I28" s="55" t="s">
        <v>214</v>
      </c>
      <c r="J28" s="55">
        <v>38</v>
      </c>
      <c r="Q28" s="55"/>
      <c r="R28" s="55"/>
      <c r="S28" s="55"/>
      <c r="T28" s="55"/>
      <c r="U28" s="55"/>
      <c r="V28" s="55"/>
      <c r="W28" s="55"/>
    </row>
    <row r="29" spans="1:23" x14ac:dyDescent="0.25">
      <c r="G29" s="54" t="s">
        <v>209</v>
      </c>
      <c r="H29" s="55" t="s">
        <v>218</v>
      </c>
      <c r="I29" s="55" t="s">
        <v>215</v>
      </c>
      <c r="J29" s="55">
        <v>18</v>
      </c>
      <c r="Q29" s="55"/>
      <c r="R29" s="55"/>
      <c r="S29" s="55"/>
      <c r="T29" s="55"/>
      <c r="U29" s="55"/>
      <c r="V29" s="55"/>
      <c r="W29" s="55"/>
    </row>
    <row r="30" spans="1:23" x14ac:dyDescent="0.25">
      <c r="A30" s="63" t="s">
        <v>2463</v>
      </c>
      <c r="B30" s="63"/>
      <c r="C30" s="63"/>
      <c r="D30" s="63"/>
      <c r="G30" s="55" t="s">
        <v>210</v>
      </c>
      <c r="H30" s="54" t="s">
        <v>221</v>
      </c>
      <c r="I30" s="55" t="s">
        <v>216</v>
      </c>
      <c r="J30" s="55">
        <v>5</v>
      </c>
      <c r="Q30" s="88"/>
      <c r="R30" s="88"/>
      <c r="S30" s="88"/>
      <c r="T30" s="88"/>
      <c r="U30" s="88"/>
      <c r="V30" s="55"/>
      <c r="W30" s="55"/>
    </row>
    <row r="31" spans="1:23" x14ac:dyDescent="0.25">
      <c r="A31" s="63" t="s">
        <v>232</v>
      </c>
      <c r="B31" s="63" t="s">
        <v>182</v>
      </c>
      <c r="C31" s="63"/>
      <c r="D31" s="85" t="s">
        <v>3134</v>
      </c>
      <c r="Q31" s="87"/>
      <c r="R31" s="87"/>
      <c r="S31" s="90"/>
      <c r="T31" s="86"/>
      <c r="U31" s="86"/>
      <c r="V31" s="55"/>
      <c r="W31" s="55"/>
    </row>
    <row r="32" spans="1:23" x14ac:dyDescent="0.25">
      <c r="A32" s="55" t="s">
        <v>91</v>
      </c>
      <c r="B32" s="64" t="s">
        <v>3180</v>
      </c>
      <c r="C32" s="65"/>
      <c r="D32" s="66">
        <v>79246</v>
      </c>
      <c r="E32" s="55"/>
      <c r="G32" s="92" t="s">
        <v>3291</v>
      </c>
      <c r="H32" s="67"/>
      <c r="I32" s="67" t="s">
        <v>198</v>
      </c>
      <c r="J32" s="67"/>
      <c r="Q32" s="87"/>
      <c r="R32" s="87"/>
      <c r="S32" s="90"/>
      <c r="T32" s="86"/>
      <c r="U32" s="86"/>
      <c r="V32" s="55"/>
      <c r="W32" s="55"/>
    </row>
    <row r="33" spans="1:23" x14ac:dyDescent="0.25">
      <c r="A33" s="55" t="s">
        <v>578</v>
      </c>
      <c r="B33" s="64" t="s">
        <v>3181</v>
      </c>
      <c r="C33" s="65"/>
      <c r="D33" s="66">
        <v>182570</v>
      </c>
      <c r="E33" s="55"/>
      <c r="G33" s="67" t="s">
        <v>181</v>
      </c>
      <c r="H33" s="30" t="s">
        <v>185</v>
      </c>
      <c r="I33" s="30" t="s">
        <v>186</v>
      </c>
      <c r="J33" s="30" t="s">
        <v>202</v>
      </c>
      <c r="Q33" s="87"/>
      <c r="R33" s="87"/>
      <c r="S33" s="90"/>
      <c r="T33" s="86"/>
      <c r="U33" s="86"/>
      <c r="V33" s="55"/>
      <c r="W33" s="55"/>
    </row>
    <row r="34" spans="1:23" x14ac:dyDescent="0.25">
      <c r="A34" s="55" t="s">
        <v>276</v>
      </c>
      <c r="B34" s="64" t="s">
        <v>3182</v>
      </c>
      <c r="C34" s="65"/>
      <c r="D34" s="66">
        <v>89138</v>
      </c>
      <c r="E34" s="55"/>
      <c r="G34" s="55" t="s">
        <v>205</v>
      </c>
      <c r="H34" s="55" t="s">
        <v>228</v>
      </c>
      <c r="I34" s="54">
        <f>ROUNDDOWN((J34-44.436193)/1.21489,0)</f>
        <v>45</v>
      </c>
      <c r="J34" s="54">
        <v>100</v>
      </c>
      <c r="Q34" s="87"/>
      <c r="R34" s="87"/>
      <c r="S34" s="90"/>
      <c r="T34" s="86"/>
      <c r="U34" s="86"/>
      <c r="V34" s="55"/>
      <c r="W34" s="55"/>
    </row>
    <row r="35" spans="1:23" x14ac:dyDescent="0.25">
      <c r="A35" s="55" t="s">
        <v>1788</v>
      </c>
      <c r="B35" s="64" t="s">
        <v>3183</v>
      </c>
      <c r="C35" s="65"/>
      <c r="D35" s="66">
        <v>158149</v>
      </c>
      <c r="E35" s="55"/>
      <c r="G35" s="55" t="s">
        <v>206</v>
      </c>
      <c r="H35" s="55" t="s">
        <v>223</v>
      </c>
      <c r="I35" s="54">
        <f t="shared" ref="I35:I36" si="0">ROUNDDOWN((J35-44.436193)/1.21489,0)</f>
        <v>29</v>
      </c>
      <c r="J35" s="54">
        <v>80</v>
      </c>
      <c r="Q35" s="87"/>
      <c r="R35" s="87"/>
      <c r="S35" s="90"/>
      <c r="T35" s="86"/>
      <c r="U35" s="86"/>
      <c r="V35" s="55"/>
      <c r="W35" s="55"/>
    </row>
    <row r="36" spans="1:23" x14ac:dyDescent="0.25">
      <c r="A36" s="55" t="s">
        <v>1789</v>
      </c>
      <c r="B36" s="64" t="s">
        <v>3184</v>
      </c>
      <c r="C36" s="65"/>
      <c r="D36" s="66">
        <v>50736</v>
      </c>
      <c r="E36" s="55"/>
      <c r="G36" s="55" t="s">
        <v>207</v>
      </c>
      <c r="H36" s="55" t="s">
        <v>225</v>
      </c>
      <c r="I36" s="54">
        <f t="shared" si="0"/>
        <v>12</v>
      </c>
      <c r="J36" s="54">
        <v>60</v>
      </c>
      <c r="Q36" s="87"/>
      <c r="R36" s="87"/>
      <c r="S36" s="90"/>
      <c r="T36" s="86"/>
      <c r="U36" s="86"/>
      <c r="V36" s="55"/>
      <c r="W36" s="55"/>
    </row>
    <row r="37" spans="1:23" x14ac:dyDescent="0.25">
      <c r="A37" s="55" t="s">
        <v>1790</v>
      </c>
      <c r="B37" s="64" t="s">
        <v>3170</v>
      </c>
      <c r="C37" s="65"/>
      <c r="D37" s="66">
        <v>2741</v>
      </c>
      <c r="E37" s="55"/>
      <c r="G37" s="55" t="s">
        <v>208</v>
      </c>
      <c r="H37" s="55" t="s">
        <v>226</v>
      </c>
      <c r="I37" s="54">
        <v>3</v>
      </c>
      <c r="J37" s="55">
        <v>40</v>
      </c>
      <c r="Q37" s="87"/>
      <c r="R37" s="87"/>
      <c r="S37" s="90"/>
      <c r="T37" s="86"/>
      <c r="U37" s="86"/>
      <c r="V37" s="55"/>
      <c r="W37" s="55"/>
    </row>
    <row r="38" spans="1:23" x14ac:dyDescent="0.25">
      <c r="A38" s="55" t="s">
        <v>1791</v>
      </c>
      <c r="B38" s="64" t="s">
        <v>3171</v>
      </c>
      <c r="C38" s="65"/>
      <c r="D38" s="66">
        <v>2428</v>
      </c>
      <c r="E38" s="55"/>
      <c r="F38" s="27"/>
      <c r="G38" s="55" t="s">
        <v>209</v>
      </c>
      <c r="H38" s="55" t="s">
        <v>227</v>
      </c>
      <c r="I38" s="54">
        <v>0</v>
      </c>
      <c r="J38" s="55">
        <v>13</v>
      </c>
      <c r="Q38" s="87"/>
      <c r="R38" s="87"/>
      <c r="S38" s="90"/>
      <c r="T38" s="86"/>
      <c r="U38" s="86"/>
      <c r="V38" s="55"/>
      <c r="W38" s="55"/>
    </row>
    <row r="39" spans="1:23" x14ac:dyDescent="0.25">
      <c r="A39" s="55" t="s">
        <v>545</v>
      </c>
      <c r="B39" s="64" t="s">
        <v>3185</v>
      </c>
      <c r="C39" s="65"/>
      <c r="D39" s="66">
        <v>543306</v>
      </c>
      <c r="E39" s="55"/>
      <c r="F39" s="27"/>
      <c r="Q39" s="87"/>
      <c r="R39" s="87"/>
      <c r="S39" s="90"/>
      <c r="T39" s="86"/>
      <c r="U39" s="86"/>
      <c r="V39" s="55"/>
      <c r="W39" s="55"/>
    </row>
    <row r="40" spans="1:23" x14ac:dyDescent="0.25">
      <c r="A40" s="55" t="s">
        <v>1792</v>
      </c>
      <c r="B40" s="64" t="s">
        <v>3225</v>
      </c>
      <c r="C40" s="65"/>
      <c r="D40" s="66">
        <v>188559</v>
      </c>
      <c r="E40" s="55"/>
      <c r="F40" s="27"/>
      <c r="K40" s="28"/>
      <c r="Q40" s="87"/>
      <c r="R40" s="87"/>
      <c r="S40" s="90"/>
      <c r="T40" s="86"/>
      <c r="U40" s="86"/>
      <c r="V40" s="55"/>
      <c r="W40" s="55"/>
    </row>
    <row r="41" spans="1:23" x14ac:dyDescent="0.25">
      <c r="A41" s="55" t="s">
        <v>581</v>
      </c>
      <c r="B41" s="64" t="s">
        <v>3186</v>
      </c>
      <c r="C41" s="65"/>
      <c r="D41" s="66">
        <v>448845</v>
      </c>
      <c r="E41" s="55"/>
      <c r="F41" s="27"/>
      <c r="Q41" s="87"/>
      <c r="R41" s="87"/>
      <c r="S41" s="90"/>
      <c r="T41" s="86"/>
      <c r="U41" s="86"/>
      <c r="V41" s="55"/>
      <c r="W41" s="55"/>
    </row>
    <row r="42" spans="1:23" x14ac:dyDescent="0.25">
      <c r="A42" s="55" t="s">
        <v>1793</v>
      </c>
      <c r="B42" s="64" t="s">
        <v>3187</v>
      </c>
      <c r="C42" s="65"/>
      <c r="D42" s="66">
        <v>77601</v>
      </c>
      <c r="E42" s="55"/>
      <c r="F42" s="27"/>
      <c r="G42" s="26"/>
      <c r="H42" s="26"/>
      <c r="I42" s="55"/>
      <c r="Q42" s="87"/>
      <c r="R42" s="87"/>
      <c r="S42" s="90"/>
      <c r="T42" s="86"/>
      <c r="U42" s="86"/>
      <c r="V42" s="55"/>
      <c r="W42" s="55"/>
    </row>
    <row r="43" spans="1:23" x14ac:dyDescent="0.25">
      <c r="A43" s="55" t="s">
        <v>725</v>
      </c>
      <c r="B43" s="64" t="s">
        <v>3188</v>
      </c>
      <c r="C43" s="65"/>
      <c r="D43" s="66">
        <v>667874</v>
      </c>
      <c r="E43" s="55"/>
      <c r="F43" s="27"/>
      <c r="G43" s="26"/>
      <c r="H43" s="26"/>
      <c r="I43" s="55"/>
      <c r="Q43" s="87"/>
      <c r="R43" s="87"/>
      <c r="S43" s="90"/>
      <c r="T43" s="86"/>
      <c r="U43" s="86"/>
      <c r="V43" s="55"/>
      <c r="W43" s="55"/>
    </row>
    <row r="44" spans="1:23" x14ac:dyDescent="0.25">
      <c r="A44" s="55" t="s">
        <v>133</v>
      </c>
      <c r="B44" s="64" t="s">
        <v>3189</v>
      </c>
      <c r="C44" s="65"/>
      <c r="D44" s="66">
        <v>410644</v>
      </c>
      <c r="E44" s="55"/>
      <c r="F44" s="27"/>
      <c r="G44" s="26"/>
      <c r="H44" s="26"/>
      <c r="I44" s="55"/>
      <c r="Q44" s="87"/>
      <c r="R44" s="87"/>
      <c r="S44" s="90"/>
      <c r="T44" s="86"/>
      <c r="U44" s="86"/>
      <c r="V44" s="55"/>
      <c r="W44" s="55"/>
    </row>
    <row r="45" spans="1:23" x14ac:dyDescent="0.25">
      <c r="A45" s="55" t="s">
        <v>1794</v>
      </c>
      <c r="B45" s="64" t="s">
        <v>3190</v>
      </c>
      <c r="C45" s="65"/>
      <c r="D45" s="66">
        <v>327782</v>
      </c>
      <c r="E45" s="55"/>
      <c r="F45" s="27"/>
      <c r="G45" s="26"/>
      <c r="H45" s="26"/>
      <c r="I45" s="55"/>
      <c r="Q45" s="87"/>
      <c r="R45" s="87"/>
      <c r="S45" s="90"/>
      <c r="T45" s="86"/>
      <c r="U45" s="86"/>
      <c r="V45" s="55"/>
      <c r="W45" s="55"/>
    </row>
    <row r="46" spans="1:23" x14ac:dyDescent="0.25">
      <c r="A46" s="55" t="s">
        <v>773</v>
      </c>
      <c r="B46" s="64" t="s">
        <v>3178</v>
      </c>
      <c r="C46" s="65"/>
      <c r="D46" s="66">
        <v>4102</v>
      </c>
      <c r="E46" s="55"/>
      <c r="F46" s="27"/>
      <c r="G46" s="26"/>
      <c r="H46" s="26"/>
      <c r="I46" s="55"/>
      <c r="Q46" s="87"/>
      <c r="R46" s="87"/>
      <c r="S46" s="90"/>
      <c r="T46" s="86"/>
      <c r="U46" s="86"/>
      <c r="V46" s="55"/>
      <c r="W46" s="55"/>
    </row>
    <row r="47" spans="1:23" x14ac:dyDescent="0.25">
      <c r="A47" s="55" t="s">
        <v>151</v>
      </c>
      <c r="B47" s="64" t="s">
        <v>3191</v>
      </c>
      <c r="C47" s="65"/>
      <c r="D47" s="66">
        <v>668787</v>
      </c>
      <c r="E47" s="55"/>
      <c r="F47" s="27"/>
      <c r="G47" s="26"/>
      <c r="H47" s="26"/>
      <c r="I47" s="55"/>
      <c r="M47" s="94"/>
      <c r="N47" s="95"/>
      <c r="O47" s="95"/>
      <c r="P47" s="86"/>
      <c r="Q47" s="87"/>
      <c r="R47" s="87"/>
      <c r="S47" s="90"/>
      <c r="T47" s="86"/>
      <c r="U47" s="86"/>
      <c r="V47" s="55"/>
      <c r="W47" s="55"/>
    </row>
    <row r="48" spans="1:23" x14ac:dyDescent="0.25">
      <c r="A48" s="55" t="s">
        <v>1795</v>
      </c>
      <c r="B48" s="64" t="s">
        <v>3192</v>
      </c>
      <c r="C48" s="65"/>
      <c r="D48" s="66">
        <v>192420</v>
      </c>
      <c r="E48" s="55"/>
      <c r="F48" s="27"/>
      <c r="G48" s="26"/>
      <c r="H48" s="26"/>
      <c r="I48" s="55"/>
      <c r="M48" s="94"/>
      <c r="N48" s="95"/>
      <c r="O48" s="95"/>
      <c r="P48" s="86"/>
      <c r="Q48" s="87"/>
      <c r="R48" s="87"/>
      <c r="S48" s="90"/>
      <c r="T48" s="86"/>
      <c r="U48" s="86"/>
      <c r="V48" s="55"/>
      <c r="W48" s="55"/>
    </row>
    <row r="49" spans="1:23" x14ac:dyDescent="0.25">
      <c r="A49" s="55" t="s">
        <v>88</v>
      </c>
      <c r="B49" s="64" t="s">
        <v>3193</v>
      </c>
      <c r="C49" s="65"/>
      <c r="D49" s="66">
        <v>443438</v>
      </c>
      <c r="E49" s="55"/>
      <c r="F49" s="27"/>
      <c r="G49" s="26"/>
      <c r="H49" s="26"/>
      <c r="I49" s="55"/>
      <c r="M49" s="55"/>
      <c r="N49" s="86"/>
      <c r="O49" s="89"/>
      <c r="P49" s="86"/>
      <c r="Q49" s="87"/>
      <c r="R49" s="87"/>
      <c r="S49" s="90"/>
      <c r="T49" s="86"/>
      <c r="U49" s="86"/>
      <c r="V49" s="55"/>
      <c r="W49" s="55"/>
    </row>
    <row r="50" spans="1:23" x14ac:dyDescent="0.25">
      <c r="A50" s="55" t="s">
        <v>1796</v>
      </c>
      <c r="B50" s="64" t="s">
        <v>3194</v>
      </c>
      <c r="C50" s="65"/>
      <c r="D50" s="66">
        <v>440868</v>
      </c>
      <c r="E50" s="55"/>
      <c r="F50" s="27"/>
      <c r="G50" s="26"/>
      <c r="H50" s="26"/>
      <c r="I50" s="55"/>
      <c r="M50" s="55"/>
      <c r="N50" s="86"/>
      <c r="O50" s="89"/>
      <c r="P50" s="86"/>
      <c r="Q50" s="87"/>
      <c r="R50" s="87"/>
      <c r="S50" s="90"/>
      <c r="T50" s="86"/>
      <c r="U50" s="86"/>
      <c r="V50" s="55"/>
      <c r="W50" s="55"/>
    </row>
    <row r="51" spans="1:23" x14ac:dyDescent="0.25">
      <c r="A51" s="55" t="s">
        <v>947</v>
      </c>
      <c r="B51" s="64" t="s">
        <v>3195</v>
      </c>
      <c r="C51" s="65"/>
      <c r="D51" s="66">
        <v>396640</v>
      </c>
      <c r="E51" s="55"/>
      <c r="F51" s="27"/>
      <c r="G51" s="26"/>
      <c r="H51" s="26"/>
      <c r="I51" s="55"/>
      <c r="M51" s="55"/>
      <c r="N51" s="86"/>
      <c r="O51" s="89"/>
      <c r="P51" s="86"/>
      <c r="Q51" s="87"/>
      <c r="R51" s="87"/>
      <c r="S51" s="90"/>
      <c r="T51" s="86"/>
      <c r="U51" s="86"/>
      <c r="V51" s="55"/>
      <c r="W51" s="55"/>
    </row>
    <row r="52" spans="1:23" x14ac:dyDescent="0.25">
      <c r="A52" s="55" t="s">
        <v>1141</v>
      </c>
      <c r="B52" s="64" t="s">
        <v>3196</v>
      </c>
      <c r="C52" s="65"/>
      <c r="D52" s="66">
        <v>335110</v>
      </c>
      <c r="E52" s="55"/>
      <c r="F52" s="27"/>
      <c r="G52" s="26"/>
      <c r="H52" s="26"/>
      <c r="I52" s="55"/>
      <c r="M52" s="55"/>
      <c r="N52" s="86"/>
      <c r="O52" s="89"/>
      <c r="P52" s="86"/>
      <c r="Q52" s="87"/>
      <c r="R52" s="87"/>
      <c r="S52" s="90"/>
      <c r="T52" s="86"/>
      <c r="U52" s="86"/>
      <c r="V52" s="55"/>
      <c r="W52" s="55"/>
    </row>
    <row r="53" spans="1:23" x14ac:dyDescent="0.25">
      <c r="A53" s="55" t="s">
        <v>380</v>
      </c>
      <c r="B53" s="64" t="s">
        <v>3197</v>
      </c>
      <c r="C53" s="65"/>
      <c r="D53" s="66">
        <v>127288</v>
      </c>
      <c r="E53" s="55"/>
      <c r="F53" s="27"/>
      <c r="G53" s="26"/>
      <c r="H53" s="26"/>
      <c r="I53" s="55"/>
      <c r="M53" s="55"/>
      <c r="N53" s="86"/>
      <c r="O53" s="89"/>
      <c r="P53" s="86"/>
      <c r="Q53" s="87"/>
      <c r="R53" s="87"/>
      <c r="S53" s="90"/>
      <c r="T53" s="86"/>
      <c r="U53" s="86"/>
      <c r="V53" s="55"/>
      <c r="W53" s="55"/>
    </row>
    <row r="54" spans="1:23" x14ac:dyDescent="0.25">
      <c r="A54" s="55" t="s">
        <v>1797</v>
      </c>
      <c r="B54" s="64" t="s">
        <v>3198</v>
      </c>
      <c r="C54" s="65"/>
      <c r="D54" s="66">
        <v>475524</v>
      </c>
      <c r="E54" s="55"/>
      <c r="F54" s="27"/>
      <c r="G54" s="26"/>
      <c r="H54" s="26"/>
      <c r="I54" s="55"/>
      <c r="M54" s="55"/>
      <c r="N54" s="86"/>
      <c r="O54" s="89"/>
      <c r="P54" s="86"/>
      <c r="Q54" s="87"/>
      <c r="R54" s="87"/>
      <c r="S54" s="90"/>
      <c r="T54" s="86"/>
      <c r="U54" s="86"/>
      <c r="V54" s="55"/>
      <c r="W54" s="55"/>
    </row>
    <row r="55" spans="1:23" x14ac:dyDescent="0.25">
      <c r="A55" s="55" t="s">
        <v>1798</v>
      </c>
      <c r="B55" s="64" t="s">
        <v>3199</v>
      </c>
      <c r="C55" s="65"/>
      <c r="D55" s="66">
        <v>796385</v>
      </c>
      <c r="E55" s="55"/>
      <c r="F55" s="27"/>
      <c r="G55" s="26"/>
      <c r="H55" s="26"/>
      <c r="I55" s="55"/>
      <c r="M55" s="55"/>
      <c r="N55" s="86"/>
      <c r="O55" s="89"/>
      <c r="P55" s="86"/>
      <c r="Q55" s="87"/>
      <c r="R55" s="87"/>
      <c r="S55" s="90"/>
      <c r="T55" s="86"/>
      <c r="U55" s="86"/>
      <c r="V55" s="55"/>
      <c r="W55" s="55"/>
    </row>
    <row r="56" spans="1:23" x14ac:dyDescent="0.25">
      <c r="A56" s="55" t="s">
        <v>1040</v>
      </c>
      <c r="B56" s="64" t="s">
        <v>3200</v>
      </c>
      <c r="C56" s="65"/>
      <c r="D56" s="66">
        <v>93171</v>
      </c>
      <c r="E56" s="55"/>
      <c r="F56" s="27"/>
      <c r="G56" s="26"/>
      <c r="H56" s="26"/>
      <c r="I56" s="55"/>
      <c r="M56" s="55"/>
      <c r="N56" s="86"/>
      <c r="O56" s="89"/>
      <c r="P56" s="86"/>
      <c r="Q56" s="87"/>
      <c r="R56" s="87"/>
      <c r="S56" s="90"/>
      <c r="T56" s="86"/>
      <c r="U56" s="86"/>
      <c r="V56" s="55"/>
      <c r="W56" s="55"/>
    </row>
    <row r="57" spans="1:23" x14ac:dyDescent="0.25">
      <c r="A57" s="55" t="s">
        <v>1799</v>
      </c>
      <c r="B57" s="64" t="s">
        <v>3220</v>
      </c>
      <c r="C57" s="65"/>
      <c r="D57" s="66">
        <v>5605</v>
      </c>
      <c r="E57" s="55"/>
      <c r="F57" s="27"/>
      <c r="G57" s="26"/>
      <c r="H57" s="26"/>
      <c r="I57" s="55"/>
      <c r="M57" s="55"/>
      <c r="N57" s="86"/>
      <c r="O57" s="89"/>
      <c r="P57" s="86"/>
      <c r="Q57" s="87"/>
      <c r="R57" s="87"/>
      <c r="S57" s="90"/>
      <c r="T57" s="86"/>
      <c r="U57" s="86"/>
      <c r="V57" s="55"/>
      <c r="W57" s="55"/>
    </row>
    <row r="58" spans="1:23" x14ac:dyDescent="0.25">
      <c r="A58" s="55" t="s">
        <v>1800</v>
      </c>
      <c r="B58" s="64" t="s">
        <v>3201</v>
      </c>
      <c r="C58" s="65"/>
      <c r="D58" s="66">
        <v>625242</v>
      </c>
      <c r="E58" s="55"/>
      <c r="F58" s="27"/>
      <c r="G58" s="26"/>
      <c r="H58" s="26"/>
      <c r="I58" s="55"/>
      <c r="M58" s="55"/>
      <c r="N58" s="86"/>
      <c r="O58" s="89"/>
      <c r="P58" s="86"/>
      <c r="Q58" s="87"/>
      <c r="R58" s="87"/>
      <c r="S58" s="90"/>
      <c r="T58" s="86"/>
      <c r="U58" s="86"/>
      <c r="V58" s="55"/>
      <c r="W58" s="55"/>
    </row>
    <row r="59" spans="1:23" x14ac:dyDescent="0.25">
      <c r="A59" s="55" t="s">
        <v>1801</v>
      </c>
      <c r="B59" s="64" t="s">
        <v>3172</v>
      </c>
      <c r="C59" s="65"/>
      <c r="D59" s="66">
        <v>7550</v>
      </c>
      <c r="E59" s="55"/>
      <c r="F59" s="27"/>
      <c r="G59" s="26"/>
      <c r="H59" s="26"/>
      <c r="I59" s="55"/>
      <c r="M59" s="55"/>
      <c r="N59" s="86"/>
      <c r="O59" s="89"/>
      <c r="P59" s="86"/>
      <c r="Q59" s="87"/>
      <c r="R59" s="87"/>
      <c r="S59" s="90"/>
      <c r="T59" s="86"/>
      <c r="U59" s="86"/>
      <c r="V59" s="55"/>
      <c r="W59" s="55"/>
    </row>
    <row r="60" spans="1:23" x14ac:dyDescent="0.25">
      <c r="A60" s="55" t="s">
        <v>1134</v>
      </c>
      <c r="B60" s="64" t="s">
        <v>3202</v>
      </c>
      <c r="C60" s="65"/>
      <c r="D60" s="66">
        <v>59345</v>
      </c>
      <c r="E60" s="55"/>
      <c r="F60" s="27"/>
      <c r="G60" s="26"/>
      <c r="H60" s="26"/>
      <c r="I60" s="55"/>
      <c r="M60" s="55"/>
      <c r="N60" s="86"/>
      <c r="O60" s="89"/>
      <c r="P60" s="86"/>
      <c r="Q60" s="87"/>
      <c r="R60" s="87"/>
      <c r="S60" s="90"/>
      <c r="T60" s="86"/>
      <c r="U60" s="86"/>
      <c r="V60" s="55"/>
      <c r="W60" s="55"/>
    </row>
    <row r="61" spans="1:23" x14ac:dyDescent="0.25">
      <c r="A61" s="55" t="s">
        <v>315</v>
      </c>
      <c r="B61" s="64" t="s">
        <v>3173</v>
      </c>
      <c r="C61" s="65"/>
      <c r="D61" s="66">
        <v>2714</v>
      </c>
      <c r="E61" s="55"/>
      <c r="F61" s="27"/>
      <c r="G61" s="26"/>
      <c r="H61" s="26"/>
      <c r="I61" s="55"/>
      <c r="M61" s="55"/>
      <c r="N61" s="86"/>
      <c r="O61" s="89"/>
      <c r="P61" s="86"/>
      <c r="Q61" s="87"/>
      <c r="R61" s="87"/>
      <c r="S61" s="90"/>
      <c r="T61" s="86"/>
      <c r="U61" s="86"/>
      <c r="V61" s="55"/>
      <c r="W61" s="55"/>
    </row>
    <row r="62" spans="1:23" x14ac:dyDescent="0.25">
      <c r="A62" s="55" t="s">
        <v>1802</v>
      </c>
      <c r="B62" s="64" t="s">
        <v>3203</v>
      </c>
      <c r="C62" s="65"/>
      <c r="D62" s="66">
        <v>341192</v>
      </c>
      <c r="E62" s="55"/>
      <c r="F62" s="27"/>
      <c r="G62" s="26"/>
      <c r="H62" s="26"/>
      <c r="I62" s="55"/>
      <c r="M62" s="55"/>
      <c r="N62" s="86"/>
      <c r="O62" s="89"/>
      <c r="P62" s="86"/>
      <c r="Q62" s="87"/>
      <c r="R62" s="87"/>
      <c r="S62" s="90"/>
      <c r="T62" s="86"/>
      <c r="U62" s="86"/>
      <c r="V62" s="55"/>
      <c r="W62" s="55"/>
    </row>
    <row r="63" spans="1:23" x14ac:dyDescent="0.25">
      <c r="A63" s="55" t="s">
        <v>1186</v>
      </c>
      <c r="B63" s="64" t="s">
        <v>3224</v>
      </c>
      <c r="C63" s="65"/>
      <c r="D63" s="66">
        <v>182434</v>
      </c>
      <c r="E63" s="55"/>
      <c r="F63" s="27"/>
      <c r="G63" s="26"/>
      <c r="H63" s="26"/>
      <c r="I63" s="55"/>
      <c r="M63" s="55"/>
      <c r="N63" s="86"/>
      <c r="O63" s="89"/>
      <c r="P63" s="86"/>
      <c r="Q63" s="87"/>
      <c r="R63" s="87"/>
      <c r="S63" s="90"/>
      <c r="T63" s="86"/>
      <c r="U63" s="86"/>
      <c r="V63" s="55"/>
      <c r="W63" s="55"/>
    </row>
    <row r="64" spans="1:23" x14ac:dyDescent="0.25">
      <c r="A64" s="55" t="s">
        <v>1803</v>
      </c>
      <c r="B64" s="64" t="s">
        <v>3204</v>
      </c>
      <c r="C64" s="65"/>
      <c r="D64" s="66">
        <v>453117</v>
      </c>
      <c r="E64" s="55"/>
      <c r="F64" s="27"/>
      <c r="G64" s="26"/>
      <c r="H64" s="26"/>
      <c r="I64" s="55"/>
      <c r="M64" s="55"/>
      <c r="N64" s="86"/>
      <c r="O64" s="89"/>
      <c r="P64" s="86"/>
      <c r="Q64" s="87"/>
      <c r="R64" s="87"/>
      <c r="S64" s="90"/>
      <c r="T64" s="86"/>
      <c r="U64" s="86"/>
      <c r="V64" s="55"/>
      <c r="W64" s="55"/>
    </row>
    <row r="65" spans="1:23" x14ac:dyDescent="0.25">
      <c r="A65" s="55" t="s">
        <v>1804</v>
      </c>
      <c r="B65" s="64" t="s">
        <v>3205</v>
      </c>
      <c r="C65" s="65"/>
      <c r="D65" s="66">
        <v>297409</v>
      </c>
      <c r="E65" s="55"/>
      <c r="F65" s="27"/>
      <c r="G65" s="26"/>
      <c r="H65" s="26"/>
      <c r="I65" s="55"/>
      <c r="M65" s="55"/>
      <c r="N65" s="86"/>
      <c r="O65" s="89"/>
      <c r="P65" s="86"/>
      <c r="Q65" s="87"/>
      <c r="R65" s="87"/>
      <c r="S65" s="90"/>
      <c r="T65" s="86"/>
      <c r="U65" s="86"/>
      <c r="V65" s="55"/>
      <c r="W65" s="55"/>
    </row>
    <row r="66" spans="1:23" x14ac:dyDescent="0.25">
      <c r="A66" s="55" t="s">
        <v>278</v>
      </c>
      <c r="B66" s="64" t="s">
        <v>3221</v>
      </c>
      <c r="C66" s="65"/>
      <c r="D66" s="66">
        <v>51887</v>
      </c>
      <c r="E66" s="55"/>
      <c r="F66" s="27"/>
      <c r="G66" s="26"/>
      <c r="H66" s="26"/>
      <c r="I66" s="55"/>
      <c r="M66" s="55"/>
      <c r="N66" s="86"/>
      <c r="O66" s="89"/>
      <c r="P66" s="86"/>
      <c r="Q66" s="87"/>
      <c r="R66" s="87"/>
      <c r="S66" s="90"/>
      <c r="T66" s="86"/>
      <c r="U66" s="86"/>
      <c r="V66" s="55"/>
      <c r="W66" s="55"/>
    </row>
    <row r="67" spans="1:23" x14ac:dyDescent="0.25">
      <c r="A67" s="55" t="s">
        <v>1805</v>
      </c>
      <c r="B67" s="64" t="s">
        <v>3206</v>
      </c>
      <c r="C67" s="65"/>
      <c r="D67" s="66">
        <v>330629</v>
      </c>
      <c r="E67" s="55"/>
      <c r="F67" s="27"/>
      <c r="G67" s="26"/>
      <c r="H67" s="26"/>
      <c r="I67" s="55"/>
      <c r="M67" s="55"/>
      <c r="N67" s="86"/>
      <c r="O67" s="89"/>
      <c r="P67" s="86"/>
      <c r="Q67" s="87"/>
      <c r="R67" s="87"/>
      <c r="S67" s="90"/>
      <c r="T67" s="86"/>
      <c r="U67" s="86"/>
      <c r="V67" s="55"/>
      <c r="W67" s="55"/>
    </row>
    <row r="68" spans="1:23" x14ac:dyDescent="0.25">
      <c r="A68" s="55" t="s">
        <v>1285</v>
      </c>
      <c r="B68" s="64" t="s">
        <v>3207</v>
      </c>
      <c r="C68" s="65"/>
      <c r="D68" s="66">
        <v>300616</v>
      </c>
      <c r="E68" s="55"/>
      <c r="F68" s="27"/>
      <c r="G68" s="26"/>
      <c r="H68" s="26"/>
      <c r="I68" s="55"/>
      <c r="M68" s="55"/>
      <c r="N68" s="86"/>
      <c r="O68" s="89"/>
      <c r="P68" s="86"/>
      <c r="Q68" s="87"/>
      <c r="R68" s="87"/>
      <c r="S68" s="90"/>
      <c r="T68" s="86"/>
      <c r="U68" s="86"/>
      <c r="V68" s="55"/>
      <c r="W68" s="55"/>
    </row>
    <row r="69" spans="1:23" x14ac:dyDescent="0.25">
      <c r="A69" s="55" t="s">
        <v>655</v>
      </c>
      <c r="B69" s="64" t="s">
        <v>3222</v>
      </c>
      <c r="C69" s="65"/>
      <c r="D69" s="66">
        <v>34427</v>
      </c>
      <c r="E69" s="55"/>
      <c r="F69" s="27"/>
      <c r="G69" s="26"/>
      <c r="H69" s="26"/>
      <c r="I69" s="55"/>
      <c r="M69" s="55"/>
      <c r="N69" s="86"/>
      <c r="O69" s="89"/>
      <c r="P69" s="86"/>
      <c r="Q69" s="87"/>
      <c r="R69" s="87"/>
      <c r="S69" s="90"/>
      <c r="T69" s="86"/>
      <c r="U69" s="86"/>
      <c r="V69" s="55"/>
      <c r="W69" s="55"/>
    </row>
    <row r="70" spans="1:23" x14ac:dyDescent="0.25">
      <c r="A70" s="55" t="s">
        <v>1327</v>
      </c>
      <c r="B70" s="64" t="s">
        <v>3174</v>
      </c>
      <c r="C70" s="65"/>
      <c r="D70" s="66">
        <v>118856</v>
      </c>
      <c r="E70" s="55"/>
      <c r="F70" s="27"/>
      <c r="G70" s="26"/>
      <c r="H70" s="26"/>
      <c r="I70" s="55"/>
      <c r="M70" s="55"/>
      <c r="N70" s="86"/>
      <c r="O70" s="89"/>
      <c r="P70" s="86"/>
      <c r="Q70" s="87"/>
      <c r="R70" s="87"/>
      <c r="S70" s="90"/>
      <c r="T70" s="86"/>
      <c r="U70" s="86"/>
      <c r="V70" s="55"/>
      <c r="W70" s="55"/>
    </row>
    <row r="71" spans="1:23" x14ac:dyDescent="0.25">
      <c r="A71" s="55" t="s">
        <v>1341</v>
      </c>
      <c r="B71" s="64" t="s">
        <v>3175</v>
      </c>
      <c r="C71" s="65"/>
      <c r="D71" s="66">
        <v>3207</v>
      </c>
      <c r="E71" s="55"/>
      <c r="F71" s="27"/>
      <c r="G71" s="26"/>
      <c r="H71" s="26"/>
      <c r="I71" s="55"/>
      <c r="M71" s="55"/>
      <c r="N71" s="86"/>
      <c r="O71" s="89"/>
      <c r="P71" s="86"/>
      <c r="Q71" s="87"/>
      <c r="R71" s="87"/>
      <c r="S71" s="90"/>
      <c r="T71" s="86"/>
      <c r="U71" s="86"/>
      <c r="V71" s="55"/>
      <c r="W71" s="55"/>
    </row>
    <row r="72" spans="1:23" x14ac:dyDescent="0.25">
      <c r="A72" s="55" t="s">
        <v>1348</v>
      </c>
      <c r="B72" s="64" t="s">
        <v>3223</v>
      </c>
      <c r="C72" s="65"/>
      <c r="D72" s="66">
        <v>178281</v>
      </c>
      <c r="E72" s="55"/>
      <c r="F72" s="27"/>
      <c r="G72" s="26"/>
      <c r="H72" s="26"/>
      <c r="I72" s="55"/>
      <c r="M72" s="55"/>
      <c r="N72" s="86"/>
      <c r="O72" s="89"/>
      <c r="P72" s="86"/>
      <c r="Q72" s="87"/>
      <c r="R72" s="87"/>
      <c r="S72" s="90"/>
      <c r="T72" s="86"/>
      <c r="U72" s="86"/>
      <c r="V72" s="55"/>
      <c r="W72" s="55"/>
    </row>
    <row r="73" spans="1:23" x14ac:dyDescent="0.25">
      <c r="A73" s="55" t="s">
        <v>1806</v>
      </c>
      <c r="B73" s="64" t="s">
        <v>3208</v>
      </c>
      <c r="C73" s="65"/>
      <c r="D73" s="66">
        <v>90003</v>
      </c>
      <c r="E73" s="55"/>
      <c r="F73" s="27"/>
      <c r="G73" s="26"/>
      <c r="H73" s="26"/>
      <c r="I73" s="55"/>
      <c r="M73" s="55"/>
      <c r="N73" s="86"/>
      <c r="O73" s="89"/>
      <c r="P73" s="86"/>
      <c r="Q73" s="87"/>
      <c r="R73" s="87"/>
      <c r="S73" s="90"/>
      <c r="T73" s="86"/>
      <c r="U73" s="86"/>
      <c r="V73" s="55"/>
      <c r="W73" s="55"/>
    </row>
    <row r="74" spans="1:23" x14ac:dyDescent="0.25">
      <c r="A74" s="55" t="s">
        <v>1391</v>
      </c>
      <c r="B74" s="64" t="s">
        <v>3209</v>
      </c>
      <c r="C74" s="65"/>
      <c r="D74" s="66">
        <v>109837</v>
      </c>
      <c r="E74" s="55"/>
      <c r="F74" s="55"/>
      <c r="G74" s="55"/>
      <c r="H74" s="55"/>
      <c r="I74" s="55"/>
      <c r="M74" s="55"/>
      <c r="N74" s="86"/>
      <c r="O74" s="89"/>
      <c r="P74" s="86"/>
      <c r="Q74" s="87"/>
      <c r="R74" s="87"/>
      <c r="S74" s="90"/>
      <c r="T74" s="86"/>
      <c r="U74" s="86"/>
      <c r="V74" s="55"/>
      <c r="W74" s="55"/>
    </row>
    <row r="75" spans="1:23" x14ac:dyDescent="0.25">
      <c r="A75" s="55" t="s">
        <v>1807</v>
      </c>
      <c r="B75" s="64" t="s">
        <v>3176</v>
      </c>
      <c r="C75" s="65"/>
      <c r="D75" s="66">
        <v>15775</v>
      </c>
      <c r="E75" s="55"/>
      <c r="F75" s="55"/>
      <c r="G75" s="55"/>
      <c r="H75" s="55"/>
      <c r="I75" s="55"/>
      <c r="M75" s="55"/>
      <c r="N75" s="86"/>
      <c r="O75" s="89"/>
      <c r="P75" s="86"/>
      <c r="Q75" s="87"/>
      <c r="R75" s="87"/>
      <c r="S75" s="90"/>
      <c r="T75" s="86"/>
      <c r="U75" s="86"/>
      <c r="V75" s="55"/>
      <c r="W75" s="55"/>
    </row>
    <row r="76" spans="1:23" x14ac:dyDescent="0.25">
      <c r="A76" s="55" t="s">
        <v>1808</v>
      </c>
      <c r="B76" s="64" t="s">
        <v>3210</v>
      </c>
      <c r="C76" s="65"/>
      <c r="D76" s="66">
        <v>570227</v>
      </c>
      <c r="E76" s="55"/>
      <c r="F76" s="55"/>
      <c r="G76" s="55"/>
      <c r="H76" s="55"/>
      <c r="I76" s="55"/>
      <c r="M76" s="55"/>
      <c r="N76" s="86"/>
      <c r="O76" s="89"/>
      <c r="P76" s="86"/>
      <c r="Q76" s="87"/>
      <c r="R76" s="87"/>
      <c r="S76" s="90"/>
      <c r="T76" s="86"/>
      <c r="U76" s="86"/>
      <c r="V76" s="55"/>
      <c r="W76" s="55"/>
    </row>
    <row r="77" spans="1:23" x14ac:dyDescent="0.25">
      <c r="A77" s="55" t="s">
        <v>1474</v>
      </c>
      <c r="B77" s="64" t="s">
        <v>3211</v>
      </c>
      <c r="C77" s="65"/>
      <c r="D77" s="66">
        <v>624070</v>
      </c>
      <c r="E77" s="55"/>
      <c r="F77" s="55"/>
      <c r="G77" s="55"/>
      <c r="H77" s="55"/>
      <c r="I77" s="55"/>
      <c r="M77" s="55"/>
      <c r="N77" s="86"/>
      <c r="O77" s="89"/>
      <c r="P77" s="86"/>
      <c r="Q77" s="87"/>
      <c r="R77" s="87"/>
      <c r="S77" s="90"/>
      <c r="T77" s="86"/>
      <c r="U77" s="86"/>
      <c r="V77" s="55"/>
      <c r="W77" s="55"/>
    </row>
    <row r="78" spans="1:23" x14ac:dyDescent="0.25">
      <c r="A78" s="55" t="s">
        <v>340</v>
      </c>
      <c r="B78" s="64" t="s">
        <v>3212</v>
      </c>
      <c r="C78" s="65"/>
      <c r="D78" s="66">
        <v>652519</v>
      </c>
      <c r="E78" s="55"/>
      <c r="F78" s="55"/>
      <c r="G78" s="55"/>
      <c r="H78" s="55"/>
      <c r="I78" s="55"/>
      <c r="M78" s="55"/>
      <c r="N78" s="86"/>
      <c r="O78" s="89"/>
      <c r="P78" s="86"/>
      <c r="Q78" s="87"/>
      <c r="R78" s="87"/>
      <c r="S78" s="90"/>
      <c r="T78" s="86"/>
      <c r="U78" s="86"/>
      <c r="V78" s="55"/>
      <c r="W78" s="55"/>
    </row>
    <row r="79" spans="1:23" x14ac:dyDescent="0.25">
      <c r="A79" s="55" t="s">
        <v>1809</v>
      </c>
      <c r="B79" s="64" t="s">
        <v>3177</v>
      </c>
      <c r="C79" s="65"/>
      <c r="D79" s="66">
        <v>9507</v>
      </c>
      <c r="E79" s="55"/>
      <c r="F79" s="55"/>
      <c r="G79" s="55"/>
      <c r="H79" s="55"/>
      <c r="I79" s="55"/>
      <c r="M79" s="55"/>
      <c r="N79" s="86"/>
      <c r="O79" s="89"/>
      <c r="P79" s="86"/>
      <c r="Q79" s="87"/>
      <c r="R79" s="87"/>
      <c r="S79" s="90"/>
      <c r="T79" s="86"/>
      <c r="U79" s="86"/>
      <c r="V79" s="55"/>
      <c r="W79" s="55"/>
    </row>
    <row r="80" spans="1:23" x14ac:dyDescent="0.25">
      <c r="A80" s="55" t="s">
        <v>1810</v>
      </c>
      <c r="B80" s="64" t="s">
        <v>3213</v>
      </c>
      <c r="C80" s="65"/>
      <c r="D80" s="66">
        <v>886260</v>
      </c>
      <c r="E80" s="55"/>
      <c r="F80" s="55"/>
      <c r="G80" s="55"/>
      <c r="H80" s="55"/>
      <c r="I80" s="55"/>
      <c r="M80" s="55"/>
      <c r="N80" s="86"/>
      <c r="O80" s="89"/>
      <c r="P80" s="86"/>
      <c r="Q80" s="87"/>
      <c r="R80" s="87"/>
      <c r="S80" s="90"/>
      <c r="T80" s="86"/>
      <c r="U80" s="86"/>
      <c r="V80" s="55"/>
      <c r="W80" s="55"/>
    </row>
    <row r="81" spans="1:23" x14ac:dyDescent="0.25">
      <c r="A81" s="55" t="s">
        <v>1554</v>
      </c>
      <c r="B81" s="64" t="s">
        <v>3214</v>
      </c>
      <c r="C81" s="65"/>
      <c r="D81" s="66">
        <v>266988</v>
      </c>
      <c r="E81" s="55"/>
      <c r="F81" s="55"/>
      <c r="G81" s="55"/>
      <c r="H81" s="55"/>
      <c r="I81" s="55"/>
      <c r="M81" s="55"/>
      <c r="N81" s="86"/>
      <c r="O81" s="89"/>
      <c r="P81" s="86"/>
      <c r="Q81" s="87"/>
      <c r="R81" s="87"/>
      <c r="S81" s="90"/>
      <c r="T81" s="86"/>
      <c r="U81" s="86"/>
      <c r="V81" s="55"/>
      <c r="W81" s="55"/>
    </row>
    <row r="82" spans="1:23" x14ac:dyDescent="0.25">
      <c r="A82" s="55" t="s">
        <v>103</v>
      </c>
      <c r="B82" s="64" t="s">
        <v>3179</v>
      </c>
      <c r="C82" s="65"/>
      <c r="D82" s="66">
        <v>38648</v>
      </c>
      <c r="E82" s="55"/>
      <c r="F82" s="55"/>
      <c r="G82" s="55"/>
      <c r="H82" s="55"/>
      <c r="I82" s="55"/>
      <c r="M82" s="55"/>
      <c r="N82" s="86"/>
      <c r="O82" s="89"/>
      <c r="P82" s="86"/>
      <c r="Q82" s="87"/>
      <c r="R82" s="87"/>
      <c r="S82" s="90"/>
      <c r="T82" s="86"/>
      <c r="U82" s="86"/>
      <c r="V82" s="55"/>
      <c r="W82" s="55"/>
    </row>
    <row r="83" spans="1:23" x14ac:dyDescent="0.25">
      <c r="A83" s="55" t="s">
        <v>141</v>
      </c>
      <c r="B83" s="64" t="s">
        <v>3215</v>
      </c>
      <c r="C83" s="65"/>
      <c r="D83" s="66">
        <v>346155</v>
      </c>
      <c r="E83" s="55"/>
      <c r="F83" s="55"/>
      <c r="G83" s="55"/>
      <c r="H83" s="55"/>
      <c r="I83" s="55"/>
      <c r="M83" s="55"/>
      <c r="N83" s="86"/>
      <c r="O83" s="89"/>
      <c r="P83" s="86"/>
      <c r="Q83" s="87"/>
      <c r="R83" s="87"/>
      <c r="S83" s="90"/>
      <c r="T83" s="86"/>
      <c r="U83" s="86"/>
      <c r="V83" s="55"/>
      <c r="W83" s="55"/>
    </row>
    <row r="84" spans="1:23" x14ac:dyDescent="0.25">
      <c r="A84" s="55" t="s">
        <v>1612</v>
      </c>
      <c r="B84" s="64" t="s">
        <v>3216</v>
      </c>
      <c r="C84" s="65"/>
      <c r="D84" s="66">
        <v>394602</v>
      </c>
      <c r="E84" s="55"/>
      <c r="M84" s="55"/>
      <c r="N84" s="86"/>
      <c r="O84" s="89"/>
      <c r="P84" s="86"/>
      <c r="Q84" s="87"/>
      <c r="R84" s="87"/>
      <c r="S84" s="90"/>
      <c r="T84" s="86"/>
      <c r="U84" s="86"/>
      <c r="V84" s="55"/>
      <c r="W84" s="55"/>
    </row>
    <row r="85" spans="1:23" x14ac:dyDescent="0.25">
      <c r="A85" s="55" t="s">
        <v>1677</v>
      </c>
      <c r="B85" s="64" t="s">
        <v>3217</v>
      </c>
      <c r="C85" s="65"/>
      <c r="D85" s="66">
        <v>536908</v>
      </c>
      <c r="E85" s="55"/>
      <c r="M85" s="55"/>
      <c r="N85" s="86"/>
      <c r="O85" s="89"/>
      <c r="P85" s="86"/>
      <c r="Q85" s="87"/>
      <c r="R85" s="87"/>
      <c r="S85" s="90"/>
      <c r="T85" s="86"/>
      <c r="U85" s="86"/>
      <c r="V85" s="55"/>
      <c r="W85" s="55"/>
    </row>
    <row r="86" spans="1:23" x14ac:dyDescent="0.25">
      <c r="A86" s="55" t="s">
        <v>1225</v>
      </c>
      <c r="B86" s="64" t="s">
        <v>3218</v>
      </c>
      <c r="C86" s="65"/>
      <c r="D86" s="66">
        <v>75693</v>
      </c>
      <c r="E86" s="55"/>
      <c r="M86" s="55"/>
      <c r="N86" s="86"/>
      <c r="O86" s="89"/>
      <c r="P86" s="86"/>
      <c r="Q86" s="87"/>
      <c r="R86" s="87"/>
      <c r="S86" s="90"/>
      <c r="T86" s="86"/>
      <c r="U86" s="86"/>
      <c r="V86" s="55"/>
      <c r="W86" s="55"/>
    </row>
    <row r="87" spans="1:23" x14ac:dyDescent="0.25">
      <c r="A87" s="55" t="s">
        <v>1811</v>
      </c>
      <c r="B87" s="64" t="s">
        <v>3219</v>
      </c>
      <c r="C87" s="65"/>
      <c r="D87" s="66">
        <v>592770</v>
      </c>
      <c r="E87" s="55"/>
      <c r="M87" s="55"/>
      <c r="N87" s="86"/>
      <c r="O87" s="89"/>
      <c r="P87" s="86"/>
      <c r="Q87" s="87"/>
      <c r="R87" s="87"/>
      <c r="S87" s="90"/>
      <c r="T87" s="86"/>
      <c r="U87" s="86"/>
      <c r="V87" s="55"/>
      <c r="W87" s="55"/>
    </row>
    <row r="88" spans="1:23" x14ac:dyDescent="0.25">
      <c r="A88" s="55"/>
      <c r="B88" s="64"/>
      <c r="C88" s="65"/>
      <c r="D88" s="66"/>
      <c r="E88" s="55"/>
      <c r="M88" s="55"/>
      <c r="N88" s="86"/>
      <c r="O88" s="89"/>
      <c r="P88" s="86"/>
      <c r="Q88" s="87"/>
      <c r="R88" s="87"/>
      <c r="S88" s="90"/>
      <c r="T88" s="86"/>
      <c r="U88" s="86"/>
      <c r="V88" s="55"/>
      <c r="W88" s="55"/>
    </row>
    <row r="89" spans="1:23" x14ac:dyDescent="0.25">
      <c r="A89" s="286" t="s">
        <v>3350</v>
      </c>
      <c r="B89" s="284"/>
      <c r="C89" s="284" t="s">
        <v>184</v>
      </c>
      <c r="D89" s="284"/>
      <c r="E89" s="55"/>
      <c r="M89" s="55"/>
      <c r="N89" s="86"/>
      <c r="O89" s="89"/>
      <c r="P89" s="86"/>
      <c r="Q89" s="87"/>
      <c r="R89" s="87"/>
      <c r="S89" s="90"/>
      <c r="T89" s="86"/>
      <c r="U89" s="86"/>
      <c r="V89" s="55"/>
      <c r="W89" s="55"/>
    </row>
    <row r="90" spans="1:23" x14ac:dyDescent="0.25">
      <c r="A90" s="286" t="s">
        <v>110</v>
      </c>
      <c r="B90" s="284" t="s">
        <v>182</v>
      </c>
      <c r="C90" s="284" t="s">
        <v>183</v>
      </c>
      <c r="D90" s="285" t="s">
        <v>3134</v>
      </c>
      <c r="E90" s="55"/>
      <c r="M90" s="55"/>
      <c r="N90" s="86"/>
      <c r="O90" s="89"/>
      <c r="P90" s="86"/>
      <c r="Q90" s="87"/>
      <c r="R90" s="87"/>
      <c r="S90" s="90"/>
      <c r="T90" s="86"/>
      <c r="U90" s="86"/>
      <c r="V90" s="55"/>
      <c r="W90" s="55"/>
    </row>
    <row r="91" spans="1:23" x14ac:dyDescent="0.25">
      <c r="A91" s="64" t="s">
        <v>3341</v>
      </c>
      <c r="B91" s="64" t="s">
        <v>3341</v>
      </c>
      <c r="C91" s="28" t="s">
        <v>78</v>
      </c>
      <c r="D91" s="66">
        <v>374806</v>
      </c>
      <c r="E91" s="55"/>
      <c r="M91" s="55"/>
      <c r="N91" s="86"/>
      <c r="O91" s="89"/>
      <c r="P91" s="86"/>
      <c r="Q91" s="87"/>
      <c r="R91" s="87"/>
      <c r="S91" s="90"/>
      <c r="T91" s="86"/>
      <c r="U91" s="86"/>
      <c r="V91" s="55"/>
      <c r="W91" s="55"/>
    </row>
    <row r="92" spans="1:23" x14ac:dyDescent="0.25">
      <c r="A92" s="64" t="s">
        <v>3340</v>
      </c>
      <c r="B92" s="64" t="s">
        <v>3340</v>
      </c>
      <c r="C92" s="28" t="s">
        <v>79</v>
      </c>
      <c r="D92" s="66">
        <v>465469</v>
      </c>
      <c r="E92" s="55"/>
      <c r="M92" s="55"/>
      <c r="N92" s="86"/>
      <c r="O92" s="89"/>
      <c r="P92" s="86"/>
      <c r="Q92" s="87"/>
      <c r="R92" s="87"/>
      <c r="S92" s="90"/>
      <c r="T92" s="86"/>
      <c r="U92" s="86"/>
      <c r="V92" s="55"/>
      <c r="W92" s="55"/>
    </row>
    <row r="93" spans="1:23" x14ac:dyDescent="0.25">
      <c r="A93" s="64" t="s">
        <v>3349</v>
      </c>
      <c r="B93" s="64" t="s">
        <v>3349</v>
      </c>
      <c r="C93" s="28" t="s">
        <v>79</v>
      </c>
      <c r="D93" s="66">
        <v>762008</v>
      </c>
      <c r="E93" s="55"/>
      <c r="M93" s="55"/>
      <c r="N93" s="86"/>
      <c r="O93" s="89"/>
      <c r="P93" s="86"/>
      <c r="Q93" s="87"/>
      <c r="R93" s="87"/>
      <c r="S93" s="90"/>
      <c r="T93" s="86"/>
      <c r="U93" s="86"/>
      <c r="V93" s="55"/>
      <c r="W93" s="55"/>
    </row>
    <row r="94" spans="1:23" x14ac:dyDescent="0.25">
      <c r="A94" s="64" t="s">
        <v>3348</v>
      </c>
      <c r="B94" s="64" t="s">
        <v>3348</v>
      </c>
      <c r="C94" s="28" t="s">
        <v>79</v>
      </c>
      <c r="D94" s="66">
        <v>1513833</v>
      </c>
      <c r="E94" s="55"/>
      <c r="M94" s="55"/>
      <c r="N94" s="86"/>
      <c r="O94" s="89"/>
      <c r="P94" s="86"/>
      <c r="Q94" s="87"/>
      <c r="R94" s="87"/>
      <c r="S94" s="90"/>
      <c r="T94" s="86"/>
      <c r="U94" s="86"/>
      <c r="V94" s="55"/>
      <c r="W94" s="55"/>
    </row>
    <row r="95" spans="1:23" x14ac:dyDescent="0.25">
      <c r="A95" s="64" t="s">
        <v>88</v>
      </c>
      <c r="B95" s="64" t="s">
        <v>88</v>
      </c>
      <c r="C95" s="28" t="s">
        <v>80</v>
      </c>
      <c r="D95" s="66">
        <v>222796</v>
      </c>
      <c r="E95" s="55"/>
      <c r="M95" s="55"/>
      <c r="N95" s="86"/>
      <c r="O95" s="89"/>
      <c r="P95" s="86"/>
      <c r="Q95" s="87"/>
      <c r="R95" s="87"/>
      <c r="S95" s="90"/>
      <c r="T95" s="86"/>
      <c r="U95" s="86"/>
      <c r="V95" s="55"/>
      <c r="W95" s="55"/>
    </row>
    <row r="96" spans="1:23" x14ac:dyDescent="0.25">
      <c r="A96" s="64" t="s">
        <v>3346</v>
      </c>
      <c r="B96" s="64" t="s">
        <v>3346</v>
      </c>
      <c r="C96" s="28" t="s">
        <v>81</v>
      </c>
      <c r="D96" s="66">
        <v>302930</v>
      </c>
      <c r="E96" s="55"/>
      <c r="M96" s="55"/>
      <c r="N96" s="86"/>
      <c r="O96" s="89"/>
      <c r="P96" s="86"/>
      <c r="Q96" s="87"/>
      <c r="R96" s="87"/>
      <c r="S96" s="90"/>
      <c r="T96" s="86"/>
      <c r="U96" s="86"/>
      <c r="V96" s="55"/>
      <c r="W96" s="55"/>
    </row>
    <row r="97" spans="1:23" x14ac:dyDescent="0.25">
      <c r="A97" s="64" t="s">
        <v>3339</v>
      </c>
      <c r="B97" s="64" t="s">
        <v>3339</v>
      </c>
      <c r="C97" s="28" t="s">
        <v>81</v>
      </c>
      <c r="D97" s="66">
        <v>817546</v>
      </c>
      <c r="E97" s="55"/>
      <c r="M97" s="55"/>
      <c r="N97" s="86"/>
      <c r="O97" s="89"/>
      <c r="P97" s="86"/>
      <c r="Q97" s="87"/>
      <c r="R97" s="87"/>
      <c r="S97" s="90"/>
      <c r="T97" s="86"/>
      <c r="U97" s="86"/>
      <c r="V97" s="55"/>
      <c r="W97" s="55"/>
    </row>
    <row r="98" spans="1:23" x14ac:dyDescent="0.25">
      <c r="A98" s="64" t="s">
        <v>3344</v>
      </c>
      <c r="B98" s="64" t="s">
        <v>3344</v>
      </c>
      <c r="C98" s="28" t="s">
        <v>81</v>
      </c>
      <c r="D98" s="66">
        <v>755464</v>
      </c>
      <c r="E98" s="55"/>
      <c r="M98" s="55"/>
      <c r="N98" s="86"/>
      <c r="O98" s="89"/>
      <c r="P98" s="86"/>
      <c r="Q98" s="87"/>
      <c r="R98" s="87"/>
      <c r="S98" s="90"/>
      <c r="T98" s="86"/>
      <c r="U98" s="86"/>
      <c r="V98" s="55"/>
      <c r="W98" s="55"/>
    </row>
    <row r="99" spans="1:23" x14ac:dyDescent="0.25">
      <c r="A99" s="64" t="s">
        <v>3347</v>
      </c>
      <c r="B99" s="64" t="s">
        <v>3347</v>
      </c>
      <c r="C99" s="28" t="s">
        <v>81</v>
      </c>
      <c r="D99" s="66">
        <v>711984</v>
      </c>
      <c r="E99" s="55"/>
      <c r="M99" s="55"/>
      <c r="N99" s="86"/>
      <c r="O99" s="89"/>
      <c r="P99" s="86"/>
      <c r="Q99" s="87"/>
      <c r="R99" s="87"/>
      <c r="S99" s="90"/>
      <c r="T99" s="86"/>
      <c r="U99" s="86"/>
      <c r="V99" s="55"/>
      <c r="W99" s="55"/>
    </row>
    <row r="100" spans="1:23" x14ac:dyDescent="0.25">
      <c r="A100" s="64" t="s">
        <v>3343</v>
      </c>
      <c r="B100" s="64" t="s">
        <v>3343</v>
      </c>
      <c r="C100" s="283" t="s">
        <v>82</v>
      </c>
      <c r="D100" s="66">
        <v>643405</v>
      </c>
      <c r="E100" s="55"/>
      <c r="M100" s="55"/>
      <c r="N100" s="86"/>
      <c r="O100" s="89"/>
      <c r="P100" s="86"/>
      <c r="Q100" s="87"/>
      <c r="R100" s="87"/>
      <c r="S100" s="90"/>
      <c r="T100" s="86"/>
      <c r="U100" s="86"/>
      <c r="V100" s="55"/>
      <c r="W100" s="55"/>
    </row>
    <row r="101" spans="1:23" x14ac:dyDescent="0.25">
      <c r="A101" s="64" t="s">
        <v>3342</v>
      </c>
      <c r="B101" s="64" t="s">
        <v>3342</v>
      </c>
      <c r="C101" s="283" t="s">
        <v>82</v>
      </c>
      <c r="D101" s="66">
        <v>715349</v>
      </c>
      <c r="E101" s="55"/>
      <c r="M101" s="55"/>
      <c r="N101" s="86"/>
      <c r="O101" s="89"/>
      <c r="P101" s="86"/>
      <c r="Q101" s="87"/>
      <c r="R101" s="87"/>
      <c r="S101" s="90"/>
      <c r="T101" s="86"/>
      <c r="U101" s="86"/>
      <c r="V101" s="55"/>
      <c r="W101" s="55"/>
    </row>
    <row r="102" spans="1:23" x14ac:dyDescent="0.25">
      <c r="A102" s="64" t="s">
        <v>3345</v>
      </c>
      <c r="B102" s="64" t="s">
        <v>3345</v>
      </c>
      <c r="C102" s="283" t="s">
        <v>82</v>
      </c>
      <c r="D102" s="66">
        <v>476143</v>
      </c>
      <c r="E102" s="55"/>
      <c r="M102" s="55"/>
      <c r="N102" s="86"/>
      <c r="O102" s="89"/>
      <c r="P102" s="86"/>
      <c r="Q102" s="87"/>
      <c r="R102" s="87"/>
      <c r="S102" s="90"/>
      <c r="T102" s="86"/>
      <c r="U102" s="86"/>
      <c r="V102" s="55"/>
      <c r="W102" s="55"/>
    </row>
    <row r="103" spans="1:23" x14ac:dyDescent="0.25">
      <c r="A103" s="64" t="s">
        <v>170</v>
      </c>
      <c r="B103" s="64" t="s">
        <v>170</v>
      </c>
      <c r="C103" s="28" t="s">
        <v>83</v>
      </c>
      <c r="D103" s="66">
        <v>1424073</v>
      </c>
      <c r="E103" s="55"/>
      <c r="M103" s="55"/>
      <c r="N103" s="86"/>
      <c r="O103" s="89"/>
      <c r="P103" s="86"/>
      <c r="Q103" s="87"/>
      <c r="R103" s="87"/>
      <c r="S103" s="90"/>
      <c r="T103" s="86"/>
      <c r="U103" s="86"/>
      <c r="V103" s="55"/>
      <c r="W103" s="55"/>
    </row>
    <row r="104" spans="1:23" x14ac:dyDescent="0.25">
      <c r="A104" s="64" t="s">
        <v>167</v>
      </c>
      <c r="B104" s="64" t="s">
        <v>167</v>
      </c>
      <c r="C104" s="28" t="s">
        <v>83</v>
      </c>
      <c r="D104" s="66">
        <v>994406</v>
      </c>
      <c r="E104" s="55"/>
      <c r="M104" s="55"/>
      <c r="N104" s="86"/>
      <c r="O104" s="89"/>
      <c r="P104" s="86"/>
      <c r="Q104" s="87"/>
      <c r="R104" s="87"/>
      <c r="S104" s="90"/>
      <c r="T104" s="86"/>
      <c r="U104" s="86"/>
      <c r="V104" s="55"/>
      <c r="W104" s="55"/>
    </row>
    <row r="105" spans="1:23" x14ac:dyDescent="0.25">
      <c r="E105" s="55"/>
      <c r="M105" s="55"/>
      <c r="N105" s="86"/>
      <c r="O105" s="89"/>
      <c r="P105" s="86"/>
      <c r="Q105" s="87"/>
      <c r="R105" s="87"/>
      <c r="S105" s="90"/>
      <c r="T105" s="86"/>
      <c r="U105" s="86"/>
      <c r="V105" s="55"/>
      <c r="W105" s="55"/>
    </row>
    <row r="106" spans="1:23" x14ac:dyDescent="0.25">
      <c r="A106" s="68" t="s">
        <v>244</v>
      </c>
      <c r="B106" s="68"/>
      <c r="C106" s="68"/>
      <c r="D106" s="68"/>
      <c r="E106" s="55"/>
      <c r="M106" s="55"/>
      <c r="N106" s="86"/>
      <c r="O106" s="89"/>
      <c r="P106" s="86"/>
      <c r="Q106" s="87"/>
      <c r="R106" s="87"/>
      <c r="S106" s="90"/>
      <c r="T106" s="86"/>
      <c r="U106" s="86"/>
      <c r="V106" s="55"/>
      <c r="W106" s="55"/>
    </row>
    <row r="107" spans="1:23" x14ac:dyDescent="0.25">
      <c r="A107" s="68" t="s">
        <v>241</v>
      </c>
      <c r="B107" s="68" t="s">
        <v>182</v>
      </c>
      <c r="C107" s="68"/>
      <c r="D107" s="91" t="s">
        <v>3134</v>
      </c>
      <c r="E107" s="55"/>
      <c r="M107" s="55"/>
      <c r="N107" s="86"/>
      <c r="O107" s="89"/>
      <c r="P107" s="86"/>
      <c r="Q107" s="87"/>
      <c r="R107" s="87"/>
      <c r="S107" s="90"/>
      <c r="T107" s="86"/>
      <c r="U107" s="86"/>
      <c r="V107" s="55"/>
      <c r="W107" s="55"/>
    </row>
    <row r="108" spans="1:23" x14ac:dyDescent="0.25">
      <c r="A108" s="55" t="s">
        <v>2383</v>
      </c>
      <c r="B108" s="64" t="s">
        <v>2383</v>
      </c>
      <c r="C108" s="69"/>
      <c r="D108" s="55">
        <v>28543</v>
      </c>
      <c r="M108" s="55"/>
      <c r="N108" s="86"/>
      <c r="O108" s="89"/>
      <c r="P108" s="86"/>
      <c r="Q108" s="87"/>
      <c r="R108" s="87"/>
      <c r="S108" s="90"/>
      <c r="T108" s="86"/>
      <c r="U108" s="86"/>
      <c r="V108" s="55"/>
      <c r="W108" s="55"/>
    </row>
    <row r="109" spans="1:23" x14ac:dyDescent="0.25">
      <c r="A109" s="55" t="s">
        <v>251</v>
      </c>
      <c r="B109" s="64" t="s">
        <v>251</v>
      </c>
      <c r="C109" s="69"/>
      <c r="D109" s="55">
        <v>28769</v>
      </c>
      <c r="M109" s="55"/>
      <c r="N109" s="86"/>
      <c r="O109" s="89"/>
      <c r="P109" s="86"/>
      <c r="Q109" s="87"/>
      <c r="R109" s="87"/>
      <c r="S109" s="90"/>
      <c r="T109" s="86"/>
      <c r="U109" s="86"/>
      <c r="V109" s="55"/>
      <c r="W109" s="55"/>
    </row>
    <row r="110" spans="1:23" x14ac:dyDescent="0.25">
      <c r="A110" s="55" t="s">
        <v>578</v>
      </c>
      <c r="B110" s="64" t="s">
        <v>578</v>
      </c>
      <c r="C110" s="69"/>
      <c r="D110" s="55">
        <v>19866</v>
      </c>
      <c r="M110" s="55"/>
      <c r="N110" s="86"/>
      <c r="O110" s="89"/>
      <c r="P110" s="86"/>
      <c r="Q110" s="87"/>
      <c r="R110" s="87"/>
      <c r="S110" s="90"/>
      <c r="T110" s="86"/>
      <c r="U110" s="86"/>
      <c r="V110" s="55"/>
      <c r="W110" s="55"/>
    </row>
    <row r="111" spans="1:23" x14ac:dyDescent="0.25">
      <c r="A111" s="55" t="s">
        <v>257</v>
      </c>
      <c r="B111" s="64" t="s">
        <v>257</v>
      </c>
      <c r="C111" s="69"/>
      <c r="D111" s="55">
        <v>46098</v>
      </c>
      <c r="M111" s="55"/>
      <c r="N111" s="86"/>
      <c r="O111" s="89"/>
      <c r="P111" s="86"/>
      <c r="Q111" s="87"/>
      <c r="R111" s="87"/>
      <c r="S111" s="90"/>
      <c r="T111" s="86"/>
      <c r="U111" s="86"/>
      <c r="V111" s="55"/>
      <c r="W111" s="55"/>
    </row>
    <row r="112" spans="1:23" x14ac:dyDescent="0.25">
      <c r="A112" s="55" t="s">
        <v>772</v>
      </c>
      <c r="B112" s="64" t="s">
        <v>772</v>
      </c>
      <c r="C112" s="69"/>
      <c r="D112" s="55">
        <v>31073</v>
      </c>
      <c r="M112" s="55"/>
      <c r="N112" s="86"/>
      <c r="O112" s="89"/>
      <c r="P112" s="86"/>
      <c r="Q112" s="87"/>
      <c r="R112" s="87"/>
      <c r="S112" s="90"/>
      <c r="T112" s="86"/>
      <c r="U112" s="86"/>
      <c r="V112" s="55"/>
      <c r="W112" s="55"/>
    </row>
    <row r="113" spans="1:23" x14ac:dyDescent="0.25">
      <c r="A113" s="55" t="s">
        <v>274</v>
      </c>
      <c r="B113" s="64" t="s">
        <v>274</v>
      </c>
      <c r="C113" s="69"/>
      <c r="D113" s="55">
        <v>36784</v>
      </c>
      <c r="M113" s="55"/>
      <c r="N113" s="86"/>
      <c r="O113" s="89"/>
      <c r="P113" s="86"/>
      <c r="Q113" s="87"/>
      <c r="R113" s="87"/>
      <c r="S113" s="90"/>
      <c r="T113" s="86"/>
      <c r="U113" s="86"/>
      <c r="V113" s="55"/>
      <c r="W113" s="55"/>
    </row>
    <row r="114" spans="1:23" x14ac:dyDescent="0.25">
      <c r="A114" s="55" t="s">
        <v>287</v>
      </c>
      <c r="B114" s="64" t="s">
        <v>287</v>
      </c>
      <c r="C114" s="69"/>
      <c r="D114" s="55">
        <v>26704</v>
      </c>
      <c r="M114" s="55"/>
      <c r="N114" s="86"/>
      <c r="O114" s="89"/>
      <c r="P114" s="86"/>
      <c r="Q114" s="87"/>
      <c r="R114" s="87"/>
      <c r="S114" s="90"/>
      <c r="T114" s="86"/>
      <c r="U114" s="86"/>
      <c r="V114" s="55"/>
      <c r="W114" s="55"/>
    </row>
    <row r="115" spans="1:23" x14ac:dyDescent="0.25">
      <c r="A115" s="55" t="s">
        <v>289</v>
      </c>
      <c r="B115" s="64" t="s">
        <v>289</v>
      </c>
      <c r="C115" s="69"/>
      <c r="D115" s="55">
        <v>34823</v>
      </c>
      <c r="M115" s="55"/>
      <c r="N115" s="86"/>
      <c r="O115" s="89"/>
      <c r="P115" s="86"/>
      <c r="Q115" s="87"/>
      <c r="R115" s="87"/>
      <c r="S115" s="90"/>
      <c r="T115" s="86"/>
      <c r="U115" s="86"/>
      <c r="V115" s="55"/>
      <c r="W115" s="55"/>
    </row>
    <row r="116" spans="1:23" x14ac:dyDescent="0.25">
      <c r="A116" s="55" t="s">
        <v>1462</v>
      </c>
      <c r="B116" s="64" t="s">
        <v>1462</v>
      </c>
      <c r="C116" s="69"/>
      <c r="D116" s="55">
        <v>27943</v>
      </c>
      <c r="M116" s="55"/>
      <c r="N116" s="86"/>
      <c r="O116" s="89"/>
      <c r="P116" s="86"/>
      <c r="Q116" s="87"/>
      <c r="R116" s="87"/>
      <c r="S116" s="90"/>
      <c r="T116" s="86"/>
      <c r="U116" s="86"/>
      <c r="V116" s="55"/>
      <c r="W116" s="55"/>
    </row>
    <row r="117" spans="1:23" x14ac:dyDescent="0.25">
      <c r="A117" s="55" t="s">
        <v>515</v>
      </c>
      <c r="B117" s="64" t="s">
        <v>515</v>
      </c>
      <c r="C117" s="69"/>
      <c r="D117" s="55">
        <v>20451</v>
      </c>
      <c r="M117" s="55"/>
      <c r="N117" s="86"/>
      <c r="O117" s="89"/>
      <c r="P117" s="86"/>
      <c r="Q117" s="87"/>
      <c r="R117" s="87"/>
      <c r="S117" s="90"/>
      <c r="T117" s="86"/>
      <c r="U117" s="86"/>
      <c r="V117" s="55"/>
      <c r="W117" s="55"/>
    </row>
    <row r="118" spans="1:23" x14ac:dyDescent="0.25">
      <c r="A118" s="55" t="s">
        <v>295</v>
      </c>
      <c r="B118" s="64" t="s">
        <v>295</v>
      </c>
      <c r="C118" s="69"/>
      <c r="D118" s="55">
        <v>23947</v>
      </c>
      <c r="M118" s="55"/>
      <c r="N118" s="86"/>
      <c r="O118" s="89"/>
      <c r="P118" s="86"/>
      <c r="Q118" s="87"/>
      <c r="R118" s="55"/>
      <c r="S118" s="55"/>
      <c r="T118" s="55"/>
      <c r="U118" s="55"/>
      <c r="V118" s="55"/>
      <c r="W118" s="55"/>
    </row>
    <row r="119" spans="1:23" x14ac:dyDescent="0.25">
      <c r="A119" s="55" t="s">
        <v>296</v>
      </c>
      <c r="B119" s="64" t="s">
        <v>296</v>
      </c>
      <c r="C119" s="69"/>
      <c r="D119" s="55">
        <v>37586</v>
      </c>
      <c r="M119" s="55"/>
      <c r="N119" s="86"/>
      <c r="O119" s="89"/>
      <c r="P119" s="86"/>
      <c r="Q119" s="87"/>
      <c r="R119" s="55"/>
      <c r="S119" s="55"/>
      <c r="T119" s="55"/>
      <c r="U119" s="55"/>
      <c r="V119" s="55"/>
      <c r="W119" s="55"/>
    </row>
    <row r="120" spans="1:23" x14ac:dyDescent="0.25">
      <c r="A120" s="55" t="s">
        <v>2384</v>
      </c>
      <c r="B120" s="64" t="s">
        <v>2384</v>
      </c>
      <c r="C120" s="69"/>
      <c r="D120" s="55">
        <v>39636</v>
      </c>
      <c r="M120" s="55"/>
      <c r="N120" s="86"/>
      <c r="O120" s="89"/>
      <c r="P120" s="86"/>
      <c r="Q120" s="87"/>
      <c r="R120" s="55"/>
      <c r="S120" s="55"/>
      <c r="T120" s="55"/>
      <c r="U120" s="55"/>
      <c r="V120" s="55"/>
      <c r="W120" s="55"/>
    </row>
    <row r="121" spans="1:23" x14ac:dyDescent="0.25">
      <c r="A121" s="55" t="s">
        <v>2385</v>
      </c>
      <c r="B121" s="64" t="s">
        <v>2385</v>
      </c>
      <c r="C121" s="69"/>
      <c r="D121" s="55">
        <v>42598</v>
      </c>
      <c r="M121" s="55"/>
      <c r="N121" s="86"/>
      <c r="O121" s="89"/>
      <c r="P121" s="86"/>
      <c r="Q121" s="87"/>
      <c r="R121" s="55"/>
      <c r="S121" s="55"/>
      <c r="T121" s="55"/>
      <c r="U121" s="55"/>
      <c r="V121" s="55"/>
      <c r="W121" s="55"/>
    </row>
    <row r="122" spans="1:23" x14ac:dyDescent="0.25">
      <c r="A122" s="55" t="s">
        <v>330</v>
      </c>
      <c r="B122" s="64" t="s">
        <v>330</v>
      </c>
      <c r="C122" s="69"/>
      <c r="D122" s="55">
        <v>32806</v>
      </c>
      <c r="M122" s="55"/>
      <c r="N122" s="86"/>
      <c r="O122" s="89"/>
      <c r="P122" s="86"/>
      <c r="Q122" s="87"/>
      <c r="R122" s="55"/>
      <c r="S122" s="55"/>
      <c r="T122" s="55"/>
      <c r="U122" s="55"/>
      <c r="V122" s="55"/>
      <c r="W122" s="55"/>
    </row>
    <row r="123" spans="1:23" x14ac:dyDescent="0.25">
      <c r="A123" s="55" t="s">
        <v>1426</v>
      </c>
      <c r="B123" s="64" t="s">
        <v>1426</v>
      </c>
      <c r="C123" s="69"/>
      <c r="D123" s="55">
        <v>26054</v>
      </c>
      <c r="M123" s="55"/>
      <c r="N123" s="86"/>
      <c r="O123" s="89"/>
      <c r="P123" s="86"/>
      <c r="Q123" s="87"/>
      <c r="R123" s="55"/>
      <c r="S123" s="55"/>
      <c r="T123" s="55"/>
      <c r="U123" s="55"/>
      <c r="V123" s="55"/>
      <c r="W123" s="55"/>
    </row>
    <row r="124" spans="1:23" x14ac:dyDescent="0.25">
      <c r="A124" s="55" t="s">
        <v>2386</v>
      </c>
      <c r="B124" s="64" t="s">
        <v>2386</v>
      </c>
      <c r="C124" s="69"/>
      <c r="D124" s="55">
        <v>30288</v>
      </c>
      <c r="M124" s="55"/>
      <c r="N124" s="86"/>
      <c r="O124" s="89"/>
      <c r="P124" s="86"/>
      <c r="Q124" s="87"/>
      <c r="R124" s="55"/>
      <c r="S124" s="55"/>
      <c r="T124" s="55"/>
      <c r="U124" s="55"/>
      <c r="V124" s="55"/>
      <c r="W124" s="55"/>
    </row>
    <row r="125" spans="1:23" x14ac:dyDescent="0.25">
      <c r="A125" s="55" t="s">
        <v>326</v>
      </c>
      <c r="B125" s="64" t="s">
        <v>326</v>
      </c>
      <c r="C125" s="69"/>
      <c r="D125" s="55">
        <v>67431</v>
      </c>
      <c r="M125" s="55"/>
      <c r="N125" s="86"/>
      <c r="O125" s="89"/>
      <c r="P125" s="86"/>
      <c r="Q125" s="87"/>
      <c r="R125" s="55"/>
      <c r="S125" s="55"/>
      <c r="T125" s="55"/>
      <c r="U125" s="55"/>
      <c r="V125" s="55"/>
      <c r="W125" s="55"/>
    </row>
    <row r="126" spans="1:23" x14ac:dyDescent="0.25">
      <c r="A126" s="55" t="s">
        <v>512</v>
      </c>
      <c r="B126" s="64" t="s">
        <v>512</v>
      </c>
      <c r="C126" s="69"/>
      <c r="D126" s="55">
        <v>52762</v>
      </c>
      <c r="M126" s="55"/>
      <c r="N126" s="86"/>
      <c r="O126" s="89"/>
      <c r="P126" s="86"/>
      <c r="Q126" s="87"/>
      <c r="R126" s="55"/>
      <c r="S126" s="55"/>
      <c r="T126" s="55"/>
      <c r="U126" s="55"/>
      <c r="V126" s="55"/>
      <c r="W126" s="55"/>
    </row>
    <row r="127" spans="1:23" x14ac:dyDescent="0.25">
      <c r="A127" s="55" t="s">
        <v>324</v>
      </c>
      <c r="B127" s="64" t="s">
        <v>324</v>
      </c>
      <c r="C127" s="69"/>
      <c r="D127" s="55">
        <v>28906</v>
      </c>
      <c r="M127" s="55"/>
      <c r="N127" s="86"/>
      <c r="O127" s="89"/>
      <c r="P127" s="86"/>
      <c r="Q127" s="87"/>
      <c r="R127" s="55"/>
      <c r="S127" s="55"/>
      <c r="T127" s="55"/>
      <c r="U127" s="55"/>
      <c r="V127" s="55"/>
      <c r="W127" s="55"/>
    </row>
    <row r="128" spans="1:23" x14ac:dyDescent="0.25">
      <c r="A128" s="55" t="s">
        <v>328</v>
      </c>
      <c r="B128" s="64" t="s">
        <v>328</v>
      </c>
      <c r="C128" s="69"/>
      <c r="D128" s="55">
        <v>28852</v>
      </c>
      <c r="M128" s="55"/>
      <c r="N128" s="86"/>
      <c r="O128" s="89"/>
      <c r="P128" s="86"/>
      <c r="Q128" s="87"/>
      <c r="R128" s="55"/>
      <c r="S128" s="55"/>
      <c r="T128" s="55"/>
      <c r="U128" s="55"/>
      <c r="V128" s="55"/>
      <c r="W128" s="55"/>
    </row>
    <row r="129" spans="1:23" x14ac:dyDescent="0.25">
      <c r="A129" s="55" t="s">
        <v>644</v>
      </c>
      <c r="B129" s="64" t="s">
        <v>644</v>
      </c>
      <c r="C129" s="69"/>
      <c r="D129" s="55">
        <v>53750</v>
      </c>
      <c r="M129" s="55"/>
      <c r="N129" s="86"/>
      <c r="O129" s="89"/>
      <c r="P129" s="86"/>
      <c r="Q129" s="87"/>
      <c r="R129" s="55"/>
      <c r="S129" s="55"/>
      <c r="T129" s="55"/>
      <c r="U129" s="55"/>
      <c r="V129" s="55"/>
      <c r="W129" s="55"/>
    </row>
    <row r="130" spans="1:23" x14ac:dyDescent="0.25">
      <c r="A130" s="55" t="s">
        <v>346</v>
      </c>
      <c r="B130" s="64" t="s">
        <v>346</v>
      </c>
      <c r="C130" s="69"/>
      <c r="D130" s="55">
        <v>21939</v>
      </c>
      <c r="M130" s="55"/>
      <c r="N130" s="86"/>
      <c r="O130" s="89"/>
      <c r="P130" s="86"/>
      <c r="Q130" s="87"/>
      <c r="R130" s="55"/>
      <c r="S130" s="55"/>
      <c r="T130" s="55"/>
      <c r="U130" s="55"/>
      <c r="V130" s="55"/>
      <c r="W130" s="55"/>
    </row>
    <row r="131" spans="1:23" x14ac:dyDescent="0.25">
      <c r="A131" s="55" t="s">
        <v>350</v>
      </c>
      <c r="B131" s="64" t="s">
        <v>350</v>
      </c>
      <c r="C131" s="69"/>
      <c r="D131" s="55">
        <v>31992</v>
      </c>
      <c r="M131" s="55"/>
      <c r="N131" s="86"/>
      <c r="O131" s="89"/>
      <c r="P131" s="86"/>
      <c r="Q131" s="87"/>
      <c r="R131" s="55"/>
      <c r="S131" s="55"/>
      <c r="T131" s="55"/>
      <c r="U131" s="55"/>
      <c r="V131" s="55"/>
      <c r="W131" s="55"/>
    </row>
    <row r="132" spans="1:23" x14ac:dyDescent="0.25">
      <c r="A132" s="55" t="s">
        <v>276</v>
      </c>
      <c r="B132" s="64" t="s">
        <v>276</v>
      </c>
      <c r="C132" s="69"/>
      <c r="D132" s="55">
        <v>26506</v>
      </c>
      <c r="M132" s="55"/>
      <c r="N132" s="86"/>
      <c r="O132" s="89"/>
      <c r="P132" s="86"/>
      <c r="Q132" s="87"/>
      <c r="R132" s="55"/>
      <c r="S132" s="55"/>
      <c r="T132" s="55"/>
      <c r="U132" s="55"/>
      <c r="V132" s="55"/>
      <c r="W132" s="55"/>
    </row>
    <row r="133" spans="1:23" x14ac:dyDescent="0.25">
      <c r="A133" s="55" t="s">
        <v>2387</v>
      </c>
      <c r="B133" s="64" t="s">
        <v>2387</v>
      </c>
      <c r="C133" s="69"/>
      <c r="D133" s="55">
        <v>22633</v>
      </c>
      <c r="M133" s="55"/>
      <c r="N133" s="86"/>
      <c r="O133" s="89"/>
      <c r="P133" s="86"/>
      <c r="Q133" s="87"/>
      <c r="R133" s="55"/>
      <c r="S133" s="55"/>
      <c r="T133" s="55"/>
      <c r="U133" s="55"/>
      <c r="V133" s="55"/>
      <c r="W133" s="55"/>
    </row>
    <row r="134" spans="1:23" x14ac:dyDescent="0.25">
      <c r="A134" s="55" t="s">
        <v>988</v>
      </c>
      <c r="B134" s="64" t="s">
        <v>988</v>
      </c>
      <c r="C134" s="69"/>
      <c r="D134" s="55">
        <v>33930</v>
      </c>
      <c r="M134" s="55"/>
      <c r="N134" s="86"/>
      <c r="O134" s="89"/>
      <c r="P134" s="86"/>
      <c r="Q134" s="87"/>
      <c r="R134" s="55"/>
      <c r="S134" s="55"/>
      <c r="T134" s="55"/>
      <c r="U134" s="55"/>
      <c r="V134" s="55"/>
      <c r="W134" s="55"/>
    </row>
    <row r="135" spans="1:23" x14ac:dyDescent="0.25">
      <c r="A135" s="55" t="s">
        <v>2388</v>
      </c>
      <c r="B135" s="64" t="s">
        <v>2388</v>
      </c>
      <c r="C135" s="69"/>
      <c r="D135" s="55">
        <v>24548</v>
      </c>
      <c r="M135" s="55"/>
      <c r="N135" s="86"/>
      <c r="O135" s="89"/>
      <c r="P135" s="86"/>
      <c r="Q135" s="87"/>
      <c r="R135" s="55"/>
      <c r="S135" s="55"/>
      <c r="T135" s="55"/>
      <c r="U135" s="55"/>
      <c r="V135" s="55"/>
      <c r="W135" s="55"/>
    </row>
    <row r="136" spans="1:23" x14ac:dyDescent="0.25">
      <c r="A136" s="55" t="s">
        <v>1152</v>
      </c>
      <c r="B136" s="64" t="s">
        <v>1152</v>
      </c>
      <c r="C136" s="69"/>
      <c r="D136" s="55">
        <v>30017</v>
      </c>
      <c r="M136" s="55"/>
      <c r="N136" s="86"/>
      <c r="O136" s="89"/>
      <c r="P136" s="86"/>
      <c r="Q136" s="87"/>
      <c r="R136" s="55"/>
      <c r="S136" s="55"/>
      <c r="T136" s="55"/>
      <c r="U136" s="55"/>
      <c r="V136" s="55"/>
      <c r="W136" s="55"/>
    </row>
    <row r="137" spans="1:23" x14ac:dyDescent="0.25">
      <c r="A137" s="55" t="s">
        <v>1622</v>
      </c>
      <c r="B137" s="64" t="s">
        <v>1622</v>
      </c>
      <c r="C137" s="69"/>
      <c r="D137" s="55">
        <v>36180</v>
      </c>
      <c r="M137" s="55"/>
      <c r="N137" s="86"/>
      <c r="O137" s="89"/>
      <c r="P137" s="86"/>
      <c r="Q137" s="87"/>
      <c r="R137" s="55"/>
      <c r="S137" s="55"/>
      <c r="T137" s="55"/>
      <c r="U137" s="55"/>
      <c r="V137" s="55"/>
      <c r="W137" s="55"/>
    </row>
    <row r="138" spans="1:23" x14ac:dyDescent="0.25">
      <c r="A138" s="55" t="s">
        <v>360</v>
      </c>
      <c r="B138" s="64" t="s">
        <v>360</v>
      </c>
      <c r="C138" s="69"/>
      <c r="D138" s="55">
        <v>37895</v>
      </c>
      <c r="M138" s="55"/>
      <c r="N138" s="86"/>
      <c r="O138" s="89"/>
      <c r="P138" s="86"/>
      <c r="Q138" s="87"/>
      <c r="R138" s="55"/>
      <c r="S138" s="55"/>
      <c r="T138" s="55"/>
      <c r="U138" s="55"/>
      <c r="V138" s="55"/>
      <c r="W138" s="55"/>
    </row>
    <row r="139" spans="1:23" x14ac:dyDescent="0.25">
      <c r="A139" s="55" t="s">
        <v>369</v>
      </c>
      <c r="B139" s="64" t="s">
        <v>369</v>
      </c>
      <c r="C139" s="69"/>
      <c r="D139" s="55">
        <v>22119</v>
      </c>
      <c r="M139" s="55"/>
      <c r="N139" s="86"/>
      <c r="O139" s="89"/>
      <c r="P139" s="86"/>
      <c r="Q139" s="87"/>
      <c r="R139" s="55"/>
      <c r="S139" s="55"/>
      <c r="T139" s="55"/>
      <c r="U139" s="55"/>
      <c r="V139" s="55"/>
      <c r="W139" s="55"/>
    </row>
    <row r="140" spans="1:23" x14ac:dyDescent="0.25">
      <c r="A140" s="55" t="s">
        <v>494</v>
      </c>
      <c r="B140" s="64" t="s">
        <v>494</v>
      </c>
      <c r="C140" s="69"/>
      <c r="D140" s="55">
        <v>29958</v>
      </c>
      <c r="M140" s="55"/>
      <c r="N140" s="86"/>
      <c r="O140" s="89"/>
      <c r="P140" s="86"/>
      <c r="Q140" s="87"/>
      <c r="R140" s="55"/>
      <c r="S140" s="55"/>
      <c r="T140" s="55"/>
      <c r="U140" s="55"/>
      <c r="V140" s="55"/>
      <c r="W140" s="55"/>
    </row>
    <row r="141" spans="1:23" x14ac:dyDescent="0.25">
      <c r="A141" s="55" t="s">
        <v>381</v>
      </c>
      <c r="B141" s="64" t="s">
        <v>381</v>
      </c>
      <c r="C141" s="69"/>
      <c r="D141" s="55">
        <v>56057</v>
      </c>
      <c r="M141" s="55"/>
      <c r="N141" s="86"/>
      <c r="O141" s="89"/>
      <c r="P141" s="86"/>
      <c r="Q141" s="87"/>
      <c r="R141" s="55"/>
      <c r="S141" s="55"/>
      <c r="T141" s="55"/>
      <c r="U141" s="55"/>
      <c r="V141" s="55"/>
      <c r="W141" s="55"/>
    </row>
    <row r="142" spans="1:23" x14ac:dyDescent="0.25">
      <c r="A142" s="55" t="s">
        <v>392</v>
      </c>
      <c r="B142" s="64" t="s">
        <v>392</v>
      </c>
      <c r="C142" s="69"/>
      <c r="D142" s="55">
        <v>42557</v>
      </c>
      <c r="M142" s="55"/>
      <c r="N142" s="86"/>
      <c r="O142" s="89"/>
      <c r="P142" s="86"/>
      <c r="Q142" s="87"/>
      <c r="R142" s="55"/>
      <c r="S142" s="55"/>
      <c r="T142" s="55"/>
      <c r="U142" s="55"/>
      <c r="V142" s="55"/>
      <c r="W142" s="55"/>
    </row>
    <row r="143" spans="1:23" x14ac:dyDescent="0.25">
      <c r="A143" s="55" t="s">
        <v>395</v>
      </c>
      <c r="B143" s="64" t="s">
        <v>395</v>
      </c>
      <c r="C143" s="69"/>
      <c r="D143" s="55">
        <v>39392</v>
      </c>
      <c r="M143" s="55"/>
      <c r="N143" s="86"/>
      <c r="O143" s="89"/>
      <c r="P143" s="86"/>
      <c r="Q143" s="87"/>
      <c r="R143" s="55"/>
      <c r="S143" s="55"/>
      <c r="T143" s="55"/>
      <c r="U143" s="55"/>
      <c r="V143" s="55"/>
      <c r="W143" s="55"/>
    </row>
    <row r="144" spans="1:23" x14ac:dyDescent="0.25">
      <c r="A144" s="55" t="s">
        <v>402</v>
      </c>
      <c r="B144" s="64" t="s">
        <v>402</v>
      </c>
      <c r="C144" s="69"/>
      <c r="D144" s="55">
        <v>24743</v>
      </c>
      <c r="M144" s="55"/>
      <c r="N144" s="86"/>
      <c r="O144" s="89"/>
      <c r="P144" s="86"/>
      <c r="Q144" s="87"/>
      <c r="R144" s="55"/>
      <c r="S144" s="55"/>
      <c r="T144" s="55"/>
      <c r="U144" s="55"/>
      <c r="V144" s="55"/>
      <c r="W144" s="55"/>
    </row>
    <row r="145" spans="1:23" x14ac:dyDescent="0.25">
      <c r="A145" s="55" t="s">
        <v>2389</v>
      </c>
      <c r="B145" s="64" t="s">
        <v>2389</v>
      </c>
      <c r="C145" s="69"/>
      <c r="D145" s="55">
        <v>23667</v>
      </c>
      <c r="M145" s="55"/>
      <c r="N145" s="86"/>
      <c r="O145" s="89"/>
      <c r="P145" s="86"/>
      <c r="Q145" s="87"/>
      <c r="R145" s="55"/>
      <c r="S145" s="55"/>
      <c r="T145" s="55"/>
      <c r="U145" s="55"/>
      <c r="V145" s="55"/>
      <c r="W145" s="55"/>
    </row>
    <row r="146" spans="1:23" x14ac:dyDescent="0.25">
      <c r="A146" s="55" t="s">
        <v>486</v>
      </c>
      <c r="B146" s="64" t="s">
        <v>486</v>
      </c>
      <c r="C146" s="69"/>
      <c r="D146" s="55">
        <v>26212</v>
      </c>
      <c r="M146" s="55"/>
      <c r="N146" s="86"/>
      <c r="O146" s="89"/>
      <c r="P146" s="86"/>
      <c r="Q146" s="87"/>
      <c r="R146" s="55"/>
      <c r="S146" s="55"/>
      <c r="T146" s="55"/>
      <c r="U146" s="55"/>
      <c r="V146" s="55"/>
      <c r="W146" s="55"/>
    </row>
    <row r="147" spans="1:23" x14ac:dyDescent="0.25">
      <c r="A147" s="55" t="s">
        <v>2390</v>
      </c>
      <c r="B147" s="64" t="s">
        <v>2390</v>
      </c>
      <c r="C147" s="69"/>
      <c r="D147" s="55">
        <v>30497</v>
      </c>
      <c r="M147" s="55"/>
      <c r="N147" s="86"/>
      <c r="O147" s="89"/>
      <c r="P147" s="86"/>
      <c r="Q147" s="87"/>
      <c r="R147" s="55"/>
      <c r="S147" s="55"/>
      <c r="T147" s="55"/>
      <c r="U147" s="55"/>
      <c r="V147" s="55"/>
      <c r="W147" s="55"/>
    </row>
    <row r="148" spans="1:23" x14ac:dyDescent="0.25">
      <c r="A148" s="55" t="s">
        <v>374</v>
      </c>
      <c r="B148" s="64" t="s">
        <v>374</v>
      </c>
      <c r="C148" s="69"/>
      <c r="D148" s="55">
        <v>29862</v>
      </c>
      <c r="M148" s="55"/>
      <c r="N148" s="86"/>
      <c r="O148" s="89"/>
      <c r="P148" s="86"/>
      <c r="Q148" s="87"/>
      <c r="R148" s="55"/>
      <c r="S148" s="55"/>
      <c r="T148" s="55"/>
      <c r="U148" s="55"/>
      <c r="V148" s="55"/>
      <c r="W148" s="55"/>
    </row>
    <row r="149" spans="1:23" x14ac:dyDescent="0.25">
      <c r="A149" s="55" t="s">
        <v>2391</v>
      </c>
      <c r="B149" s="64" t="s">
        <v>2391</v>
      </c>
      <c r="C149" s="69"/>
      <c r="D149" s="55">
        <v>22251</v>
      </c>
      <c r="M149" s="55"/>
      <c r="N149" s="86"/>
      <c r="O149" s="89"/>
      <c r="P149" s="86"/>
      <c r="Q149" s="87"/>
      <c r="R149" s="55"/>
      <c r="S149" s="55"/>
      <c r="T149" s="55"/>
      <c r="U149" s="55"/>
      <c r="V149" s="55"/>
      <c r="W149" s="55"/>
    </row>
    <row r="150" spans="1:23" x14ac:dyDescent="0.25">
      <c r="A150" s="55" t="s">
        <v>801</v>
      </c>
      <c r="B150" s="64" t="s">
        <v>801</v>
      </c>
      <c r="C150" s="69"/>
      <c r="D150" s="55">
        <v>46131</v>
      </c>
      <c r="M150" s="55"/>
      <c r="N150" s="86"/>
      <c r="O150" s="89"/>
      <c r="P150" s="86"/>
      <c r="Q150" s="87"/>
      <c r="R150" s="55"/>
      <c r="S150" s="55"/>
      <c r="T150" s="55"/>
      <c r="U150" s="55"/>
      <c r="V150" s="55"/>
      <c r="W150" s="55"/>
    </row>
    <row r="151" spans="1:23" x14ac:dyDescent="0.25">
      <c r="A151" s="55" t="s">
        <v>424</v>
      </c>
      <c r="B151" s="64" t="s">
        <v>424</v>
      </c>
      <c r="C151" s="69"/>
      <c r="D151" s="55">
        <v>23290</v>
      </c>
      <c r="M151" s="55"/>
      <c r="N151" s="86"/>
      <c r="O151" s="89"/>
      <c r="P151" s="86"/>
      <c r="Q151" s="87"/>
      <c r="R151" s="55"/>
      <c r="S151" s="55"/>
      <c r="T151" s="55"/>
      <c r="U151" s="55"/>
      <c r="V151" s="55"/>
      <c r="W151" s="55"/>
    </row>
    <row r="152" spans="1:23" x14ac:dyDescent="0.25">
      <c r="A152" s="55" t="s">
        <v>429</v>
      </c>
      <c r="B152" s="64" t="s">
        <v>429</v>
      </c>
      <c r="C152" s="69"/>
      <c r="D152" s="55">
        <v>78584</v>
      </c>
      <c r="M152" s="55"/>
      <c r="N152" s="86"/>
      <c r="O152" s="89"/>
      <c r="P152" s="86"/>
      <c r="Q152" s="87"/>
      <c r="R152" s="55"/>
      <c r="S152" s="55"/>
      <c r="T152" s="55"/>
      <c r="U152" s="55"/>
      <c r="V152" s="55"/>
      <c r="W152" s="55"/>
    </row>
    <row r="153" spans="1:23" x14ac:dyDescent="0.25">
      <c r="A153" s="55" t="s">
        <v>1644</v>
      </c>
      <c r="B153" s="64" t="s">
        <v>1644</v>
      </c>
      <c r="C153" s="69"/>
      <c r="D153" s="55">
        <v>40363</v>
      </c>
      <c r="M153" s="55"/>
      <c r="N153" s="86"/>
      <c r="O153" s="89"/>
      <c r="P153" s="86"/>
      <c r="Q153" s="87"/>
      <c r="R153" s="55"/>
      <c r="S153" s="55"/>
      <c r="T153" s="55"/>
      <c r="U153" s="55"/>
      <c r="V153" s="55"/>
      <c r="W153" s="55"/>
    </row>
    <row r="154" spans="1:23" x14ac:dyDescent="0.25">
      <c r="A154" s="55" t="s">
        <v>433</v>
      </c>
      <c r="B154" s="64" t="s">
        <v>433</v>
      </c>
      <c r="C154" s="69"/>
      <c r="D154" s="55">
        <v>27973</v>
      </c>
      <c r="M154" s="55"/>
      <c r="N154" s="86"/>
      <c r="O154" s="89"/>
      <c r="P154" s="86"/>
      <c r="Q154" s="87"/>
      <c r="R154" s="55"/>
      <c r="S154" s="55"/>
      <c r="T154" s="55"/>
      <c r="U154" s="55"/>
      <c r="V154" s="55"/>
      <c r="W154" s="55"/>
    </row>
    <row r="155" spans="1:23" x14ac:dyDescent="0.25">
      <c r="A155" s="55" t="s">
        <v>439</v>
      </c>
      <c r="B155" s="64" t="s">
        <v>439</v>
      </c>
      <c r="C155" s="69"/>
      <c r="D155" s="55">
        <v>21265</v>
      </c>
      <c r="M155" s="55"/>
      <c r="N155" s="86"/>
      <c r="O155" s="89"/>
      <c r="P155" s="86"/>
      <c r="Q155" s="87"/>
      <c r="R155" s="55"/>
      <c r="S155" s="55"/>
      <c r="T155" s="55"/>
      <c r="U155" s="55"/>
      <c r="V155" s="55"/>
      <c r="W155" s="55"/>
    </row>
    <row r="156" spans="1:23" x14ac:dyDescent="0.25">
      <c r="A156" s="55" t="s">
        <v>302</v>
      </c>
      <c r="B156" s="64" t="s">
        <v>302</v>
      </c>
      <c r="C156" s="69"/>
      <c r="D156" s="55">
        <v>29451</v>
      </c>
      <c r="M156" s="55"/>
      <c r="N156" s="86"/>
      <c r="O156" s="89"/>
      <c r="P156" s="86"/>
      <c r="Q156" s="87"/>
      <c r="R156" s="55"/>
      <c r="S156" s="55"/>
      <c r="T156" s="55"/>
      <c r="U156" s="55"/>
      <c r="V156" s="55"/>
      <c r="W156" s="55"/>
    </row>
    <row r="157" spans="1:23" x14ac:dyDescent="0.25">
      <c r="A157" s="55" t="s">
        <v>790</v>
      </c>
      <c r="B157" s="64" t="s">
        <v>790</v>
      </c>
      <c r="C157" s="69"/>
      <c r="D157" s="55">
        <v>25350</v>
      </c>
      <c r="M157" s="55"/>
      <c r="N157" s="86"/>
      <c r="O157" s="89"/>
      <c r="P157" s="86"/>
      <c r="Q157" s="87"/>
      <c r="R157" s="55"/>
      <c r="S157" s="55"/>
      <c r="T157" s="55"/>
      <c r="U157" s="55"/>
      <c r="V157" s="55"/>
      <c r="W157" s="55"/>
    </row>
    <row r="158" spans="1:23" x14ac:dyDescent="0.25">
      <c r="A158" s="55" t="s">
        <v>2392</v>
      </c>
      <c r="B158" s="64" t="s">
        <v>2392</v>
      </c>
      <c r="C158" s="69"/>
      <c r="D158" s="55">
        <v>21949</v>
      </c>
      <c r="M158" s="55"/>
      <c r="N158" s="86"/>
      <c r="O158" s="89"/>
      <c r="P158" s="86"/>
      <c r="Q158" s="87"/>
      <c r="R158" s="55"/>
      <c r="S158" s="55"/>
      <c r="T158" s="55"/>
      <c r="U158" s="55"/>
      <c r="V158" s="55"/>
      <c r="W158" s="55"/>
    </row>
    <row r="159" spans="1:23" x14ac:dyDescent="0.25">
      <c r="A159" s="55" t="s">
        <v>458</v>
      </c>
      <c r="B159" s="64" t="s">
        <v>458</v>
      </c>
      <c r="C159" s="69"/>
      <c r="D159" s="55">
        <v>28344</v>
      </c>
      <c r="M159" s="55"/>
      <c r="N159" s="86"/>
      <c r="O159" s="89"/>
      <c r="P159" s="86"/>
      <c r="Q159" s="87"/>
      <c r="R159" s="55"/>
      <c r="S159" s="55"/>
      <c r="T159" s="55"/>
      <c r="U159" s="55"/>
      <c r="V159" s="55"/>
      <c r="W159" s="55"/>
    </row>
    <row r="160" spans="1:23" x14ac:dyDescent="0.25">
      <c r="A160" s="55" t="s">
        <v>1382</v>
      </c>
      <c r="B160" s="64" t="s">
        <v>1382</v>
      </c>
      <c r="C160" s="69"/>
      <c r="D160" s="55">
        <v>24984</v>
      </c>
      <c r="M160" s="55"/>
      <c r="N160" s="86"/>
      <c r="O160" s="89"/>
      <c r="P160" s="86"/>
      <c r="Q160" s="87"/>
      <c r="R160" s="55"/>
      <c r="S160" s="55"/>
      <c r="T160" s="55"/>
      <c r="U160" s="55"/>
      <c r="V160" s="55"/>
      <c r="W160" s="55"/>
    </row>
    <row r="161" spans="1:23" x14ac:dyDescent="0.25">
      <c r="A161" s="55" t="s">
        <v>446</v>
      </c>
      <c r="B161" s="64" t="s">
        <v>446</v>
      </c>
      <c r="C161" s="69"/>
      <c r="D161" s="55">
        <v>26773</v>
      </c>
      <c r="M161" s="55"/>
      <c r="N161" s="86"/>
      <c r="O161" s="89"/>
      <c r="P161" s="86"/>
      <c r="Q161" s="87"/>
      <c r="R161" s="55"/>
      <c r="S161" s="55"/>
      <c r="T161" s="55"/>
      <c r="U161" s="55"/>
      <c r="V161" s="55"/>
      <c r="W161" s="55"/>
    </row>
    <row r="162" spans="1:23" x14ac:dyDescent="0.25">
      <c r="A162" s="55" t="s">
        <v>447</v>
      </c>
      <c r="B162" s="64" t="s">
        <v>447</v>
      </c>
      <c r="C162" s="69"/>
      <c r="D162" s="55">
        <v>29518</v>
      </c>
      <c r="M162" s="55"/>
      <c r="N162" s="86"/>
      <c r="O162" s="89"/>
      <c r="P162" s="86"/>
      <c r="Q162" s="87"/>
      <c r="R162" s="55"/>
      <c r="S162" s="55"/>
      <c r="T162" s="55"/>
      <c r="U162" s="55"/>
      <c r="V162" s="55"/>
      <c r="W162" s="55"/>
    </row>
    <row r="163" spans="1:23" x14ac:dyDescent="0.25">
      <c r="A163" s="55" t="s">
        <v>452</v>
      </c>
      <c r="B163" s="64" t="s">
        <v>452</v>
      </c>
      <c r="C163" s="69"/>
      <c r="D163" s="55">
        <v>26047</v>
      </c>
      <c r="M163" s="55"/>
      <c r="N163" s="86"/>
      <c r="O163" s="89"/>
      <c r="P163" s="86"/>
      <c r="Q163" s="87"/>
      <c r="R163" s="55"/>
      <c r="S163" s="55"/>
      <c r="T163" s="55"/>
      <c r="U163" s="55"/>
      <c r="V163" s="55"/>
      <c r="W163" s="55"/>
    </row>
    <row r="164" spans="1:23" x14ac:dyDescent="0.25">
      <c r="A164" s="55" t="s">
        <v>1648</v>
      </c>
      <c r="B164" s="64" t="s">
        <v>1648</v>
      </c>
      <c r="C164" s="69"/>
      <c r="D164" s="55">
        <v>23805</v>
      </c>
      <c r="M164" s="55"/>
      <c r="N164" s="86"/>
      <c r="O164" s="89"/>
      <c r="P164" s="86"/>
      <c r="Q164" s="87"/>
      <c r="R164" s="55"/>
      <c r="S164" s="55"/>
      <c r="T164" s="55"/>
      <c r="U164" s="55"/>
      <c r="V164" s="55"/>
      <c r="W164" s="55"/>
    </row>
    <row r="165" spans="1:23" x14ac:dyDescent="0.25">
      <c r="A165" s="55" t="s">
        <v>996</v>
      </c>
      <c r="B165" s="64" t="s">
        <v>996</v>
      </c>
      <c r="C165" s="69"/>
      <c r="D165" s="55">
        <v>24345</v>
      </c>
      <c r="M165" s="55"/>
      <c r="N165" s="86"/>
      <c r="O165" s="89"/>
      <c r="P165" s="86"/>
      <c r="Q165" s="87"/>
      <c r="R165" s="55"/>
      <c r="S165" s="55"/>
      <c r="T165" s="55"/>
      <c r="U165" s="55"/>
      <c r="V165" s="55"/>
      <c r="W165" s="55"/>
    </row>
    <row r="166" spans="1:23" x14ac:dyDescent="0.25">
      <c r="A166" s="55" t="s">
        <v>865</v>
      </c>
      <c r="B166" s="64" t="s">
        <v>865</v>
      </c>
      <c r="C166" s="69"/>
      <c r="D166" s="55">
        <v>59998</v>
      </c>
      <c r="M166" s="55"/>
      <c r="N166" s="86"/>
      <c r="O166" s="89"/>
      <c r="P166" s="86"/>
      <c r="Q166" s="87"/>
      <c r="R166" s="55"/>
      <c r="S166" s="55"/>
      <c r="T166" s="55"/>
      <c r="U166" s="55"/>
      <c r="V166" s="55"/>
      <c r="W166" s="55"/>
    </row>
    <row r="167" spans="1:23" x14ac:dyDescent="0.25">
      <c r="A167" s="55" t="s">
        <v>459</v>
      </c>
      <c r="B167" s="64" t="s">
        <v>459</v>
      </c>
      <c r="C167" s="69"/>
      <c r="D167" s="55">
        <v>28769</v>
      </c>
      <c r="M167" s="55"/>
      <c r="N167" s="86"/>
      <c r="O167" s="89"/>
      <c r="P167" s="86"/>
      <c r="Q167" s="87"/>
      <c r="R167" s="55"/>
      <c r="S167" s="55"/>
      <c r="T167" s="55"/>
      <c r="U167" s="55"/>
      <c r="V167" s="55"/>
      <c r="W167" s="55"/>
    </row>
    <row r="168" spans="1:23" x14ac:dyDescent="0.25">
      <c r="A168" s="55" t="s">
        <v>461</v>
      </c>
      <c r="B168" s="64" t="s">
        <v>461</v>
      </c>
      <c r="C168" s="69"/>
      <c r="D168" s="55">
        <v>34105</v>
      </c>
      <c r="M168" s="55"/>
      <c r="N168" s="86"/>
      <c r="O168" s="89"/>
      <c r="P168" s="86"/>
      <c r="Q168" s="87"/>
      <c r="R168" s="55"/>
      <c r="S168" s="55"/>
      <c r="T168" s="55"/>
      <c r="U168" s="55"/>
      <c r="V168" s="55"/>
      <c r="W168" s="55"/>
    </row>
    <row r="169" spans="1:23" x14ac:dyDescent="0.25">
      <c r="A169" s="55" t="s">
        <v>470</v>
      </c>
      <c r="B169" s="64" t="s">
        <v>470</v>
      </c>
      <c r="C169" s="69"/>
      <c r="D169" s="55">
        <v>48012</v>
      </c>
      <c r="M169" s="55"/>
      <c r="N169" s="86"/>
      <c r="O169" s="89"/>
      <c r="P169" s="86"/>
      <c r="Q169" s="87"/>
      <c r="R169" s="55"/>
      <c r="S169" s="55"/>
      <c r="T169" s="55"/>
      <c r="U169" s="55"/>
      <c r="V169" s="55"/>
      <c r="W169" s="55"/>
    </row>
    <row r="170" spans="1:23" x14ac:dyDescent="0.25">
      <c r="A170" s="55" t="s">
        <v>475</v>
      </c>
      <c r="B170" s="64" t="s">
        <v>475</v>
      </c>
      <c r="C170" s="69"/>
      <c r="D170" s="55">
        <v>26576</v>
      </c>
      <c r="M170" s="55"/>
      <c r="N170" s="86"/>
      <c r="O170" s="89"/>
      <c r="P170" s="86"/>
      <c r="Q170" s="87"/>
      <c r="R170" s="55"/>
      <c r="S170" s="55"/>
      <c r="T170" s="55"/>
      <c r="U170" s="55"/>
      <c r="V170" s="55"/>
      <c r="W170" s="55"/>
    </row>
    <row r="171" spans="1:23" x14ac:dyDescent="0.25">
      <c r="A171" s="55" t="s">
        <v>476</v>
      </c>
      <c r="B171" s="64" t="s">
        <v>476</v>
      </c>
      <c r="C171" s="69"/>
      <c r="D171" s="55">
        <v>29228</v>
      </c>
      <c r="M171" s="55"/>
      <c r="N171" s="86"/>
      <c r="O171" s="89"/>
      <c r="P171" s="86"/>
      <c r="Q171" s="87"/>
      <c r="R171" s="55"/>
      <c r="S171" s="55"/>
      <c r="T171" s="55"/>
      <c r="U171" s="55"/>
      <c r="V171" s="55"/>
      <c r="W171" s="55"/>
    </row>
    <row r="172" spans="1:23" x14ac:dyDescent="0.25">
      <c r="A172" s="55" t="s">
        <v>484</v>
      </c>
      <c r="B172" s="64" t="s">
        <v>484</v>
      </c>
      <c r="C172" s="69"/>
      <c r="D172" s="55">
        <v>31065</v>
      </c>
      <c r="M172" s="55"/>
      <c r="N172" s="86"/>
      <c r="O172" s="89"/>
      <c r="P172" s="86"/>
      <c r="Q172" s="87"/>
      <c r="R172" s="55"/>
      <c r="S172" s="55"/>
      <c r="T172" s="55"/>
      <c r="U172" s="55"/>
      <c r="V172" s="55"/>
      <c r="W172" s="55"/>
    </row>
    <row r="173" spans="1:23" x14ac:dyDescent="0.25">
      <c r="A173" s="55" t="s">
        <v>1281</v>
      </c>
      <c r="B173" s="64" t="s">
        <v>1281</v>
      </c>
      <c r="C173" s="69"/>
      <c r="D173" s="55">
        <v>30154</v>
      </c>
      <c r="M173" s="55"/>
      <c r="N173" s="86"/>
      <c r="O173" s="89"/>
      <c r="P173" s="86"/>
      <c r="Q173" s="87"/>
      <c r="R173" s="55"/>
      <c r="S173" s="55"/>
      <c r="T173" s="55"/>
      <c r="U173" s="55"/>
      <c r="V173" s="55"/>
      <c r="W173" s="55"/>
    </row>
    <row r="174" spans="1:23" x14ac:dyDescent="0.25">
      <c r="A174" s="55" t="s">
        <v>499</v>
      </c>
      <c r="B174" s="64" t="s">
        <v>499</v>
      </c>
      <c r="C174" s="69"/>
      <c r="D174" s="55">
        <v>29562</v>
      </c>
      <c r="M174" s="55"/>
      <c r="N174" s="86"/>
      <c r="O174" s="89"/>
      <c r="P174" s="86"/>
      <c r="Q174" s="87"/>
      <c r="R174" s="55"/>
      <c r="S174" s="55"/>
      <c r="T174" s="55"/>
      <c r="U174" s="55"/>
      <c r="V174" s="55"/>
      <c r="W174" s="55"/>
    </row>
    <row r="175" spans="1:23" x14ac:dyDescent="0.25">
      <c r="A175" s="55" t="s">
        <v>500</v>
      </c>
      <c r="B175" s="64" t="s">
        <v>500</v>
      </c>
      <c r="C175" s="69"/>
      <c r="D175" s="55">
        <v>22402</v>
      </c>
      <c r="M175" s="55"/>
      <c r="N175" s="86"/>
      <c r="O175" s="89"/>
      <c r="P175" s="86"/>
      <c r="Q175" s="87"/>
      <c r="R175" s="55"/>
      <c r="S175" s="55"/>
      <c r="T175" s="55"/>
      <c r="U175" s="55"/>
      <c r="V175" s="55"/>
      <c r="W175" s="55"/>
    </row>
    <row r="176" spans="1:23" x14ac:dyDescent="0.25">
      <c r="A176" s="55" t="s">
        <v>759</v>
      </c>
      <c r="B176" s="64" t="s">
        <v>759</v>
      </c>
      <c r="C176" s="69"/>
      <c r="D176" s="55">
        <v>26215</v>
      </c>
      <c r="M176" s="55"/>
      <c r="N176" s="86"/>
      <c r="O176" s="89"/>
      <c r="P176" s="86"/>
      <c r="Q176" s="87"/>
      <c r="R176" s="55"/>
      <c r="S176" s="55"/>
      <c r="T176" s="55"/>
      <c r="U176" s="55"/>
      <c r="V176" s="55"/>
      <c r="W176" s="55"/>
    </row>
    <row r="177" spans="1:23" x14ac:dyDescent="0.25">
      <c r="A177" s="55" t="s">
        <v>508</v>
      </c>
      <c r="B177" s="64" t="s">
        <v>508</v>
      </c>
      <c r="C177" s="69"/>
      <c r="D177" s="55">
        <v>23376</v>
      </c>
      <c r="M177" s="55"/>
      <c r="N177" s="86"/>
      <c r="O177" s="89"/>
      <c r="P177" s="86"/>
      <c r="Q177" s="87"/>
      <c r="R177" s="55"/>
      <c r="S177" s="55"/>
      <c r="T177" s="55"/>
      <c r="U177" s="55"/>
      <c r="V177" s="55"/>
      <c r="W177" s="55"/>
    </row>
    <row r="178" spans="1:23" x14ac:dyDescent="0.25">
      <c r="A178" s="55" t="s">
        <v>352</v>
      </c>
      <c r="B178" s="64" t="s">
        <v>352</v>
      </c>
      <c r="C178" s="69"/>
      <c r="D178" s="55">
        <v>31041</v>
      </c>
      <c r="M178" s="55"/>
      <c r="N178" s="86"/>
      <c r="O178" s="89"/>
      <c r="P178" s="86"/>
      <c r="Q178" s="87"/>
      <c r="R178" s="55"/>
      <c r="S178" s="55"/>
      <c r="T178" s="55"/>
      <c r="U178" s="55"/>
      <c r="V178" s="55"/>
      <c r="W178" s="55"/>
    </row>
    <row r="179" spans="1:23" x14ac:dyDescent="0.25">
      <c r="A179" s="55" t="s">
        <v>2393</v>
      </c>
      <c r="B179" s="64" t="s">
        <v>2393</v>
      </c>
      <c r="C179" s="69"/>
      <c r="D179" s="55">
        <v>30996</v>
      </c>
      <c r="M179" s="55"/>
      <c r="N179" s="86"/>
      <c r="O179" s="89"/>
      <c r="P179" s="86"/>
      <c r="Q179" s="87"/>
      <c r="R179" s="55"/>
      <c r="S179" s="55"/>
      <c r="T179" s="55"/>
      <c r="U179" s="55"/>
      <c r="V179" s="55"/>
      <c r="W179" s="55"/>
    </row>
    <row r="180" spans="1:23" x14ac:dyDescent="0.25">
      <c r="A180" s="55" t="s">
        <v>513</v>
      </c>
      <c r="B180" s="64" t="s">
        <v>513</v>
      </c>
      <c r="C180" s="69"/>
      <c r="D180" s="55">
        <v>25789</v>
      </c>
      <c r="M180" s="55"/>
      <c r="N180" s="86"/>
      <c r="O180" s="89"/>
      <c r="P180" s="86"/>
      <c r="Q180" s="87"/>
      <c r="R180" s="55"/>
      <c r="S180" s="55"/>
      <c r="T180" s="55"/>
      <c r="U180" s="55"/>
      <c r="V180" s="55"/>
      <c r="W180" s="55"/>
    </row>
    <row r="181" spans="1:23" x14ac:dyDescent="0.25">
      <c r="A181" s="55" t="s">
        <v>1018</v>
      </c>
      <c r="B181" s="64" t="s">
        <v>1018</v>
      </c>
      <c r="C181" s="69"/>
      <c r="D181" s="55">
        <v>38984</v>
      </c>
      <c r="M181" s="55"/>
      <c r="N181" s="86"/>
      <c r="O181" s="89"/>
      <c r="P181" s="86"/>
      <c r="Q181" s="87"/>
      <c r="R181" s="55"/>
      <c r="S181" s="55"/>
      <c r="T181" s="55"/>
      <c r="U181" s="55"/>
      <c r="V181" s="55"/>
      <c r="W181" s="55"/>
    </row>
    <row r="182" spans="1:23" x14ac:dyDescent="0.25">
      <c r="A182" s="55" t="s">
        <v>528</v>
      </c>
      <c r="B182" s="64" t="s">
        <v>528</v>
      </c>
      <c r="C182" s="69"/>
      <c r="D182" s="55">
        <v>26964</v>
      </c>
      <c r="M182" s="55"/>
      <c r="N182" s="86"/>
      <c r="O182" s="89"/>
      <c r="P182" s="86"/>
      <c r="Q182" s="87"/>
      <c r="R182" s="55"/>
      <c r="S182" s="55"/>
      <c r="T182" s="55"/>
      <c r="U182" s="55"/>
      <c r="V182" s="55"/>
      <c r="W182" s="55"/>
    </row>
    <row r="183" spans="1:23" x14ac:dyDescent="0.25">
      <c r="A183" s="55" t="s">
        <v>529</v>
      </c>
      <c r="B183" s="64" t="s">
        <v>529</v>
      </c>
      <c r="C183" s="69"/>
      <c r="D183" s="55">
        <v>25766</v>
      </c>
      <c r="M183" s="55"/>
      <c r="N183" s="86"/>
      <c r="O183" s="89"/>
      <c r="P183" s="86"/>
      <c r="Q183" s="87"/>
      <c r="R183" s="55"/>
      <c r="S183" s="55"/>
      <c r="T183" s="55"/>
      <c r="U183" s="55"/>
      <c r="V183" s="55"/>
      <c r="W183" s="55"/>
    </row>
    <row r="184" spans="1:23" x14ac:dyDescent="0.25">
      <c r="A184" s="55" t="s">
        <v>530</v>
      </c>
      <c r="B184" s="64" t="s">
        <v>530</v>
      </c>
      <c r="C184" s="69"/>
      <c r="D184" s="55">
        <v>35483</v>
      </c>
      <c r="M184" s="55"/>
      <c r="N184" s="86"/>
      <c r="O184" s="89"/>
      <c r="P184" s="86"/>
      <c r="Q184" s="87"/>
      <c r="R184" s="55"/>
      <c r="S184" s="55"/>
      <c r="T184" s="55"/>
      <c r="U184" s="55"/>
      <c r="V184" s="55"/>
      <c r="W184" s="55"/>
    </row>
    <row r="185" spans="1:23" x14ac:dyDescent="0.25">
      <c r="A185" s="55" t="s">
        <v>612</v>
      </c>
      <c r="B185" s="64" t="s">
        <v>612</v>
      </c>
      <c r="C185" s="69"/>
      <c r="D185" s="55">
        <v>32733</v>
      </c>
      <c r="M185" s="55"/>
      <c r="N185" s="86"/>
      <c r="O185" s="89"/>
      <c r="P185" s="86"/>
      <c r="Q185" s="87"/>
      <c r="R185" s="55"/>
      <c r="S185" s="55"/>
      <c r="T185" s="55"/>
      <c r="U185" s="55"/>
      <c r="V185" s="55"/>
      <c r="W185" s="55"/>
    </row>
    <row r="186" spans="1:23" x14ac:dyDescent="0.25">
      <c r="A186" s="55" t="s">
        <v>445</v>
      </c>
      <c r="B186" s="64" t="s">
        <v>445</v>
      </c>
      <c r="C186" s="69"/>
      <c r="D186" s="55">
        <v>25658</v>
      </c>
      <c r="M186" s="55"/>
      <c r="N186" s="86"/>
      <c r="O186" s="89"/>
      <c r="P186" s="86"/>
      <c r="Q186" s="87"/>
      <c r="R186" s="55"/>
      <c r="S186" s="55"/>
      <c r="T186" s="55"/>
      <c r="U186" s="55"/>
      <c r="V186" s="55"/>
      <c r="W186" s="55"/>
    </row>
    <row r="187" spans="1:23" x14ac:dyDescent="0.25">
      <c r="A187" s="55" t="s">
        <v>648</v>
      </c>
      <c r="B187" s="64" t="s">
        <v>648</v>
      </c>
      <c r="C187" s="69"/>
      <c r="D187" s="55">
        <v>35595</v>
      </c>
      <c r="M187" s="55"/>
      <c r="N187" s="86"/>
      <c r="O187" s="89"/>
      <c r="P187" s="86"/>
      <c r="Q187" s="87"/>
      <c r="R187" s="55"/>
      <c r="S187" s="55"/>
      <c r="T187" s="55"/>
      <c r="U187" s="55"/>
      <c r="V187" s="55"/>
      <c r="W187" s="55"/>
    </row>
    <row r="188" spans="1:23" x14ac:dyDescent="0.25">
      <c r="A188" s="55" t="s">
        <v>2394</v>
      </c>
      <c r="B188" s="64" t="s">
        <v>2394</v>
      </c>
      <c r="C188" s="69"/>
      <c r="D188" s="55">
        <v>26829</v>
      </c>
      <c r="M188" s="55"/>
      <c r="N188" s="86"/>
      <c r="O188" s="89"/>
      <c r="P188" s="86"/>
      <c r="Q188" s="87"/>
      <c r="R188" s="55"/>
      <c r="S188" s="55"/>
      <c r="T188" s="55"/>
      <c r="U188" s="55"/>
      <c r="V188" s="55"/>
      <c r="W188" s="55"/>
    </row>
    <row r="189" spans="1:23" x14ac:dyDescent="0.25">
      <c r="A189" s="55" t="s">
        <v>968</v>
      </c>
      <c r="B189" s="64" t="s">
        <v>968</v>
      </c>
      <c r="C189" s="69"/>
      <c r="D189" s="55">
        <v>38945</v>
      </c>
      <c r="M189" s="55"/>
      <c r="N189" s="86"/>
      <c r="O189" s="89"/>
      <c r="P189" s="86"/>
      <c r="Q189" s="87"/>
      <c r="R189" s="55"/>
      <c r="S189" s="55"/>
      <c r="T189" s="55"/>
      <c r="U189" s="55"/>
      <c r="V189" s="55"/>
      <c r="W189" s="55"/>
    </row>
    <row r="190" spans="1:23" x14ac:dyDescent="0.25">
      <c r="A190" s="55" t="s">
        <v>542</v>
      </c>
      <c r="B190" s="64" t="s">
        <v>542</v>
      </c>
      <c r="C190" s="69"/>
      <c r="D190" s="55">
        <v>32658</v>
      </c>
      <c r="M190" s="55"/>
      <c r="N190" s="86"/>
      <c r="O190" s="89"/>
      <c r="P190" s="86"/>
      <c r="Q190" s="87"/>
      <c r="R190" s="55"/>
      <c r="S190" s="55"/>
      <c r="T190" s="55"/>
      <c r="U190" s="55"/>
      <c r="V190" s="55"/>
      <c r="W190" s="55"/>
    </row>
    <row r="191" spans="1:23" x14ac:dyDescent="0.25">
      <c r="A191" s="55" t="s">
        <v>551</v>
      </c>
      <c r="B191" s="64" t="s">
        <v>551</v>
      </c>
      <c r="C191" s="69"/>
      <c r="D191" s="55">
        <v>27840</v>
      </c>
      <c r="M191" s="55"/>
      <c r="N191" s="86"/>
      <c r="O191" s="89"/>
      <c r="P191" s="86"/>
      <c r="Q191" s="87"/>
      <c r="R191" s="55"/>
      <c r="S191" s="55"/>
      <c r="T191" s="55"/>
      <c r="U191" s="55"/>
      <c r="V191" s="55"/>
      <c r="W191" s="55"/>
    </row>
    <row r="192" spans="1:23" x14ac:dyDescent="0.25">
      <c r="A192" s="55" t="s">
        <v>1080</v>
      </c>
      <c r="B192" s="64" t="s">
        <v>1080</v>
      </c>
      <c r="C192" s="69"/>
      <c r="D192" s="55">
        <v>25612</v>
      </c>
      <c r="M192" s="55"/>
      <c r="N192" s="86"/>
      <c r="O192" s="89"/>
      <c r="P192" s="86"/>
      <c r="Q192" s="87"/>
      <c r="R192" s="55"/>
      <c r="S192" s="55"/>
      <c r="T192" s="55"/>
      <c r="U192" s="55"/>
      <c r="V192" s="55"/>
      <c r="W192" s="55"/>
    </row>
    <row r="193" spans="1:23" x14ac:dyDescent="0.25">
      <c r="A193" s="55" t="s">
        <v>2395</v>
      </c>
      <c r="B193" s="64" t="s">
        <v>2395</v>
      </c>
      <c r="C193" s="69"/>
      <c r="D193" s="55">
        <v>26500</v>
      </c>
      <c r="M193" s="55"/>
      <c r="N193" s="86"/>
      <c r="O193" s="89"/>
      <c r="P193" s="86"/>
      <c r="Q193" s="87"/>
      <c r="R193" s="55"/>
      <c r="S193" s="55"/>
      <c r="T193" s="55"/>
      <c r="U193" s="55"/>
      <c r="V193" s="55"/>
      <c r="W193" s="55"/>
    </row>
    <row r="194" spans="1:23" x14ac:dyDescent="0.25">
      <c r="A194" s="55" t="s">
        <v>1046</v>
      </c>
      <c r="B194" s="64" t="s">
        <v>1046</v>
      </c>
      <c r="C194" s="69"/>
      <c r="D194" s="55">
        <v>27884</v>
      </c>
      <c r="M194" s="55"/>
      <c r="N194" s="86"/>
      <c r="O194" s="89"/>
      <c r="P194" s="86"/>
      <c r="Q194" s="87"/>
      <c r="R194" s="55"/>
      <c r="S194" s="55"/>
      <c r="T194" s="55"/>
      <c r="U194" s="55"/>
      <c r="V194" s="55"/>
      <c r="W194" s="55"/>
    </row>
    <row r="195" spans="1:23" x14ac:dyDescent="0.25">
      <c r="A195" s="55" t="s">
        <v>300</v>
      </c>
      <c r="B195" s="64" t="s">
        <v>300</v>
      </c>
      <c r="C195" s="69"/>
      <c r="D195" s="55">
        <v>28608</v>
      </c>
      <c r="M195" s="55"/>
      <c r="N195" s="86"/>
      <c r="O195" s="89"/>
      <c r="P195" s="86"/>
      <c r="Q195" s="87"/>
      <c r="R195" s="55"/>
      <c r="S195" s="55"/>
      <c r="T195" s="55"/>
      <c r="U195" s="55"/>
      <c r="V195" s="55"/>
      <c r="W195" s="55"/>
    </row>
    <row r="196" spans="1:23" x14ac:dyDescent="0.25">
      <c r="A196" s="55" t="s">
        <v>583</v>
      </c>
      <c r="B196" s="64" t="s">
        <v>583</v>
      </c>
      <c r="C196" s="69"/>
      <c r="D196" s="55">
        <v>35059</v>
      </c>
      <c r="M196" s="55"/>
      <c r="N196" s="86"/>
      <c r="O196" s="89"/>
      <c r="P196" s="86"/>
      <c r="Q196" s="87"/>
      <c r="R196" s="55"/>
      <c r="S196" s="55"/>
      <c r="T196" s="55"/>
      <c r="U196" s="55"/>
      <c r="V196" s="55"/>
      <c r="W196" s="55"/>
    </row>
    <row r="197" spans="1:23" x14ac:dyDescent="0.25">
      <c r="A197" s="55" t="s">
        <v>586</v>
      </c>
      <c r="B197" s="64" t="s">
        <v>586</v>
      </c>
      <c r="C197" s="69"/>
      <c r="D197" s="55">
        <v>30647</v>
      </c>
      <c r="M197" s="55"/>
      <c r="N197" s="86"/>
      <c r="O197" s="89"/>
      <c r="P197" s="86"/>
      <c r="Q197" s="87"/>
      <c r="R197" s="55"/>
      <c r="S197" s="55"/>
      <c r="T197" s="55"/>
      <c r="U197" s="55"/>
      <c r="V197" s="55"/>
      <c r="W197" s="55"/>
    </row>
    <row r="198" spans="1:23" x14ac:dyDescent="0.25">
      <c r="A198" s="55" t="s">
        <v>687</v>
      </c>
      <c r="B198" s="64" t="s">
        <v>687</v>
      </c>
      <c r="C198" s="69"/>
      <c r="D198" s="55">
        <v>31749</v>
      </c>
      <c r="M198" s="55"/>
      <c r="N198" s="86"/>
      <c r="O198" s="89"/>
      <c r="P198" s="86"/>
      <c r="Q198" s="87"/>
      <c r="R198" s="55"/>
      <c r="S198" s="55"/>
      <c r="T198" s="55"/>
      <c r="U198" s="55"/>
      <c r="V198" s="55"/>
      <c r="W198" s="55"/>
    </row>
    <row r="199" spans="1:23" x14ac:dyDescent="0.25">
      <c r="A199" s="55" t="s">
        <v>2396</v>
      </c>
      <c r="B199" s="64" t="s">
        <v>2396</v>
      </c>
      <c r="C199" s="69"/>
      <c r="D199" s="55">
        <v>29957</v>
      </c>
      <c r="M199" s="55"/>
      <c r="N199" s="86"/>
      <c r="O199" s="89"/>
      <c r="P199" s="86"/>
      <c r="Q199" s="87"/>
      <c r="R199" s="55"/>
      <c r="S199" s="55"/>
      <c r="T199" s="55"/>
      <c r="U199" s="55"/>
      <c r="V199" s="55"/>
      <c r="W199" s="55"/>
    </row>
    <row r="200" spans="1:23" x14ac:dyDescent="0.25">
      <c r="A200" s="55" t="s">
        <v>594</v>
      </c>
      <c r="B200" s="64" t="s">
        <v>594</v>
      </c>
      <c r="C200" s="69"/>
      <c r="D200" s="55">
        <v>34214</v>
      </c>
      <c r="M200" s="55"/>
      <c r="N200" s="86"/>
      <c r="O200" s="89"/>
      <c r="P200" s="86"/>
      <c r="Q200" s="87"/>
      <c r="R200" s="55"/>
      <c r="S200" s="55"/>
      <c r="T200" s="55"/>
      <c r="U200" s="55"/>
      <c r="V200" s="55"/>
      <c r="W200" s="55"/>
    </row>
    <row r="201" spans="1:23" x14ac:dyDescent="0.25">
      <c r="A201" s="55" t="s">
        <v>595</v>
      </c>
      <c r="B201" s="64" t="s">
        <v>595</v>
      </c>
      <c r="C201" s="69"/>
      <c r="D201" s="55">
        <v>26996</v>
      </c>
      <c r="M201" s="55"/>
      <c r="N201" s="86"/>
      <c r="O201" s="89"/>
      <c r="P201" s="86"/>
      <c r="Q201" s="87"/>
      <c r="R201" s="55"/>
      <c r="S201" s="55"/>
      <c r="T201" s="55"/>
      <c r="U201" s="55"/>
      <c r="V201" s="55"/>
      <c r="W201" s="55"/>
    </row>
    <row r="202" spans="1:23" x14ac:dyDescent="0.25">
      <c r="A202" s="55" t="s">
        <v>603</v>
      </c>
      <c r="B202" s="64" t="s">
        <v>603</v>
      </c>
      <c r="C202" s="69"/>
      <c r="D202" s="55">
        <v>36702</v>
      </c>
      <c r="M202" s="55"/>
      <c r="N202" s="86"/>
      <c r="O202" s="89"/>
      <c r="P202" s="86"/>
      <c r="Q202" s="87"/>
      <c r="R202" s="55"/>
      <c r="S202" s="55"/>
      <c r="T202" s="55"/>
      <c r="U202" s="55"/>
      <c r="V202" s="55"/>
      <c r="W202" s="55"/>
    </row>
    <row r="203" spans="1:23" x14ac:dyDescent="0.25">
      <c r="A203" s="55" t="s">
        <v>604</v>
      </c>
      <c r="B203" s="64" t="s">
        <v>604</v>
      </c>
      <c r="C203" s="69"/>
      <c r="D203" s="55">
        <v>25763</v>
      </c>
      <c r="M203" s="55"/>
      <c r="N203" s="86"/>
      <c r="O203" s="89"/>
      <c r="P203" s="86"/>
      <c r="Q203" s="87"/>
      <c r="R203" s="55"/>
      <c r="S203" s="55"/>
      <c r="T203" s="55"/>
      <c r="U203" s="55"/>
      <c r="V203" s="55"/>
      <c r="W203" s="55"/>
    </row>
    <row r="204" spans="1:23" x14ac:dyDescent="0.25">
      <c r="A204" s="55" t="s">
        <v>611</v>
      </c>
      <c r="B204" s="64" t="s">
        <v>611</v>
      </c>
      <c r="C204" s="69"/>
      <c r="D204" s="55">
        <v>20101</v>
      </c>
      <c r="M204" s="55"/>
      <c r="N204" s="86"/>
      <c r="O204" s="89"/>
      <c r="P204" s="86"/>
      <c r="Q204" s="87"/>
      <c r="R204" s="55"/>
      <c r="S204" s="55"/>
      <c r="T204" s="55"/>
      <c r="U204" s="55"/>
      <c r="V204" s="55"/>
      <c r="W204" s="55"/>
    </row>
    <row r="205" spans="1:23" x14ac:dyDescent="0.25">
      <c r="A205" s="55" t="s">
        <v>637</v>
      </c>
      <c r="B205" s="64" t="s">
        <v>637</v>
      </c>
      <c r="C205" s="69"/>
      <c r="D205" s="55">
        <v>35347</v>
      </c>
      <c r="M205" s="55"/>
      <c r="N205" s="86"/>
      <c r="O205" s="89"/>
      <c r="P205" s="86"/>
      <c r="Q205" s="87"/>
      <c r="R205" s="55"/>
      <c r="S205" s="55"/>
      <c r="T205" s="55"/>
      <c r="U205" s="55"/>
      <c r="V205" s="55"/>
      <c r="W205" s="55"/>
    </row>
    <row r="206" spans="1:23" x14ac:dyDescent="0.25">
      <c r="A206" s="55" t="s">
        <v>617</v>
      </c>
      <c r="B206" s="64" t="s">
        <v>617</v>
      </c>
      <c r="C206" s="69"/>
      <c r="D206" s="55">
        <v>39050</v>
      </c>
      <c r="M206" s="55"/>
      <c r="N206" s="86"/>
      <c r="O206" s="89"/>
      <c r="P206" s="86"/>
      <c r="Q206" s="87"/>
      <c r="R206" s="55"/>
      <c r="S206" s="55"/>
      <c r="T206" s="55"/>
      <c r="U206" s="55"/>
      <c r="V206" s="55"/>
      <c r="W206" s="55"/>
    </row>
    <row r="207" spans="1:23" x14ac:dyDescent="0.25">
      <c r="A207" s="55" t="s">
        <v>850</v>
      </c>
      <c r="B207" s="64" t="s">
        <v>850</v>
      </c>
      <c r="C207" s="69"/>
      <c r="D207" s="55">
        <v>24722</v>
      </c>
      <c r="M207" s="55"/>
      <c r="N207" s="86"/>
      <c r="O207" s="89"/>
      <c r="P207" s="86"/>
      <c r="Q207" s="87"/>
      <c r="R207" s="55"/>
      <c r="S207" s="55"/>
      <c r="T207" s="55"/>
      <c r="U207" s="55"/>
      <c r="V207" s="55"/>
      <c r="W207" s="55"/>
    </row>
    <row r="208" spans="1:23" x14ac:dyDescent="0.25">
      <c r="A208" s="55" t="s">
        <v>635</v>
      </c>
      <c r="B208" s="64" t="s">
        <v>635</v>
      </c>
      <c r="C208" s="69"/>
      <c r="D208" s="55">
        <v>45314</v>
      </c>
      <c r="M208" s="55"/>
      <c r="N208" s="86"/>
      <c r="O208" s="89"/>
      <c r="P208" s="86"/>
      <c r="Q208" s="87"/>
      <c r="R208" s="55"/>
      <c r="S208" s="55"/>
      <c r="T208" s="55"/>
      <c r="U208" s="55"/>
      <c r="V208" s="55"/>
      <c r="W208" s="55"/>
    </row>
    <row r="209" spans="1:23" x14ac:dyDescent="0.25">
      <c r="A209" s="55" t="s">
        <v>1129</v>
      </c>
      <c r="B209" s="64" t="s">
        <v>1129</v>
      </c>
      <c r="C209" s="69"/>
      <c r="D209" s="55">
        <v>27070</v>
      </c>
      <c r="M209" s="55"/>
      <c r="N209" s="86"/>
      <c r="O209" s="89"/>
      <c r="P209" s="86"/>
      <c r="Q209" s="87"/>
      <c r="R209" s="55"/>
      <c r="S209" s="55"/>
      <c r="T209" s="55"/>
      <c r="U209" s="55"/>
      <c r="V209" s="55"/>
      <c r="W209" s="55"/>
    </row>
    <row r="210" spans="1:23" x14ac:dyDescent="0.25">
      <c r="A210" s="55" t="s">
        <v>757</v>
      </c>
      <c r="B210" s="64" t="s">
        <v>757</v>
      </c>
      <c r="C210" s="69"/>
      <c r="D210" s="55">
        <v>26482</v>
      </c>
      <c r="M210" s="55"/>
      <c r="N210" s="86"/>
      <c r="O210" s="89"/>
      <c r="P210" s="86"/>
      <c r="Q210" s="87"/>
      <c r="R210" s="55"/>
      <c r="S210" s="55"/>
      <c r="T210" s="55"/>
      <c r="U210" s="55"/>
      <c r="V210" s="55"/>
      <c r="W210" s="55"/>
    </row>
    <row r="211" spans="1:23" x14ac:dyDescent="0.25">
      <c r="A211" s="55" t="s">
        <v>363</v>
      </c>
      <c r="B211" s="64" t="s">
        <v>363</v>
      </c>
      <c r="C211" s="69"/>
      <c r="D211" s="55">
        <v>24988</v>
      </c>
      <c r="M211" s="55"/>
      <c r="N211" s="86"/>
      <c r="O211" s="89"/>
      <c r="P211" s="86"/>
      <c r="Q211" s="87"/>
      <c r="R211" s="55"/>
      <c r="S211" s="55"/>
      <c r="T211" s="55"/>
      <c r="U211" s="55"/>
      <c r="V211" s="55"/>
      <c r="W211" s="55"/>
    </row>
    <row r="212" spans="1:23" x14ac:dyDescent="0.25">
      <c r="A212" s="55" t="s">
        <v>642</v>
      </c>
      <c r="B212" s="64" t="s">
        <v>642</v>
      </c>
      <c r="C212" s="69"/>
      <c r="D212" s="55">
        <v>30842</v>
      </c>
      <c r="M212" s="55"/>
      <c r="N212" s="86"/>
      <c r="O212" s="89"/>
      <c r="P212" s="86"/>
      <c r="Q212" s="87"/>
      <c r="R212" s="55"/>
      <c r="S212" s="55"/>
      <c r="T212" s="55"/>
      <c r="U212" s="55"/>
      <c r="V212" s="55"/>
      <c r="W212" s="55"/>
    </row>
    <row r="213" spans="1:23" x14ac:dyDescent="0.25">
      <c r="A213" s="55" t="s">
        <v>2397</v>
      </c>
      <c r="B213" s="64" t="s">
        <v>2397</v>
      </c>
      <c r="C213" s="69"/>
      <c r="D213" s="55">
        <v>25139</v>
      </c>
      <c r="M213" s="55"/>
      <c r="N213" s="86"/>
      <c r="O213" s="89"/>
      <c r="P213" s="86"/>
      <c r="Q213" s="87"/>
      <c r="R213" s="55"/>
      <c r="S213" s="55"/>
      <c r="T213" s="55"/>
      <c r="U213" s="55"/>
      <c r="V213" s="55"/>
      <c r="W213" s="55"/>
    </row>
    <row r="214" spans="1:23" x14ac:dyDescent="0.25">
      <c r="A214" s="55" t="s">
        <v>2398</v>
      </c>
      <c r="B214" s="64" t="s">
        <v>2398</v>
      </c>
      <c r="C214" s="69"/>
      <c r="D214" s="55">
        <v>31125</v>
      </c>
      <c r="M214" s="55"/>
      <c r="N214" s="86"/>
      <c r="O214" s="89"/>
      <c r="P214" s="86"/>
      <c r="Q214" s="87"/>
      <c r="R214" s="55"/>
      <c r="S214" s="55"/>
      <c r="T214" s="55"/>
      <c r="U214" s="55"/>
      <c r="V214" s="55"/>
      <c r="W214" s="55"/>
    </row>
    <row r="215" spans="1:23" x14ac:dyDescent="0.25">
      <c r="A215" s="55" t="s">
        <v>979</v>
      </c>
      <c r="B215" s="64" t="s">
        <v>979</v>
      </c>
      <c r="C215" s="69"/>
      <c r="D215" s="55">
        <v>56060</v>
      </c>
      <c r="M215" s="55"/>
      <c r="N215" s="86"/>
      <c r="O215" s="89"/>
      <c r="P215" s="86"/>
      <c r="Q215" s="87"/>
      <c r="R215" s="55"/>
      <c r="S215" s="55"/>
      <c r="T215" s="55"/>
      <c r="U215" s="55"/>
      <c r="V215" s="55"/>
      <c r="W215" s="55"/>
    </row>
    <row r="216" spans="1:23" x14ac:dyDescent="0.25">
      <c r="A216" s="55" t="s">
        <v>1180</v>
      </c>
      <c r="B216" s="64" t="s">
        <v>1180</v>
      </c>
      <c r="C216" s="69"/>
      <c r="D216" s="55">
        <v>26161</v>
      </c>
      <c r="M216" s="55"/>
      <c r="N216" s="86"/>
      <c r="O216" s="89"/>
      <c r="P216" s="86"/>
      <c r="Q216" s="87"/>
      <c r="R216" s="55"/>
      <c r="S216" s="55"/>
      <c r="T216" s="55"/>
      <c r="U216" s="55"/>
      <c r="V216" s="55"/>
      <c r="W216" s="55"/>
    </row>
    <row r="217" spans="1:23" x14ac:dyDescent="0.25">
      <c r="A217" s="55" t="s">
        <v>665</v>
      </c>
      <c r="B217" s="64" t="s">
        <v>665</v>
      </c>
      <c r="C217" s="69"/>
      <c r="D217" s="55">
        <v>25824</v>
      </c>
      <c r="M217" s="55"/>
      <c r="N217" s="86"/>
      <c r="O217" s="89"/>
      <c r="P217" s="86"/>
      <c r="Q217" s="87"/>
      <c r="R217" s="55"/>
      <c r="S217" s="55"/>
      <c r="T217" s="55"/>
      <c r="U217" s="55"/>
      <c r="V217" s="55"/>
      <c r="W217" s="55"/>
    </row>
    <row r="218" spans="1:23" x14ac:dyDescent="0.25">
      <c r="A218" s="55" t="s">
        <v>670</v>
      </c>
      <c r="B218" s="64" t="s">
        <v>670</v>
      </c>
      <c r="C218" s="69"/>
      <c r="D218" s="55">
        <v>39817</v>
      </c>
      <c r="M218" s="55"/>
      <c r="N218" s="86"/>
      <c r="O218" s="89"/>
      <c r="P218" s="86"/>
      <c r="Q218" s="87"/>
      <c r="R218" s="55"/>
      <c r="S218" s="55"/>
      <c r="T218" s="55"/>
      <c r="U218" s="55"/>
      <c r="V218" s="55"/>
      <c r="W218" s="55"/>
    </row>
    <row r="219" spans="1:23" x14ac:dyDescent="0.25">
      <c r="A219" s="55" t="s">
        <v>527</v>
      </c>
      <c r="B219" s="64" t="s">
        <v>527</v>
      </c>
      <c r="C219" s="69"/>
      <c r="D219" s="55">
        <v>31003</v>
      </c>
      <c r="M219" s="55"/>
      <c r="N219" s="86"/>
      <c r="O219" s="89"/>
      <c r="P219" s="86"/>
      <c r="Q219" s="87"/>
      <c r="R219" s="55"/>
      <c r="S219" s="55"/>
      <c r="T219" s="55"/>
      <c r="U219" s="55"/>
      <c r="V219" s="55"/>
      <c r="W219" s="55"/>
    </row>
    <row r="220" spans="1:23" x14ac:dyDescent="0.25">
      <c r="A220" s="55" t="s">
        <v>298</v>
      </c>
      <c r="B220" s="64" t="s">
        <v>298</v>
      </c>
      <c r="C220" s="69"/>
      <c r="D220" s="55">
        <v>34541</v>
      </c>
      <c r="M220" s="55"/>
      <c r="N220" s="86"/>
      <c r="O220" s="89"/>
      <c r="P220" s="86"/>
      <c r="Q220" s="87"/>
      <c r="R220" s="55"/>
      <c r="S220" s="55"/>
      <c r="T220" s="55"/>
      <c r="U220" s="55"/>
      <c r="V220" s="55"/>
      <c r="W220" s="55"/>
    </row>
    <row r="221" spans="1:23" x14ac:dyDescent="0.25">
      <c r="A221" s="55" t="s">
        <v>671</v>
      </c>
      <c r="B221" s="64" t="s">
        <v>671</v>
      </c>
      <c r="C221" s="69"/>
      <c r="D221" s="55">
        <v>32964</v>
      </c>
      <c r="M221" s="55"/>
      <c r="N221" s="86"/>
      <c r="O221" s="89"/>
      <c r="P221" s="86"/>
      <c r="Q221" s="87"/>
      <c r="R221" s="55"/>
      <c r="S221" s="55"/>
      <c r="T221" s="55"/>
      <c r="U221" s="55"/>
      <c r="V221" s="55"/>
      <c r="W221" s="55"/>
    </row>
    <row r="222" spans="1:23" x14ac:dyDescent="0.25">
      <c r="A222" s="55" t="s">
        <v>674</v>
      </c>
      <c r="B222" s="64" t="s">
        <v>674</v>
      </c>
      <c r="C222" s="69"/>
      <c r="D222" s="55">
        <v>27613</v>
      </c>
      <c r="M222" s="55"/>
      <c r="N222" s="86"/>
      <c r="O222" s="89"/>
      <c r="P222" s="86"/>
      <c r="Q222" s="87"/>
      <c r="R222" s="55"/>
      <c r="S222" s="55"/>
      <c r="T222" s="55"/>
      <c r="U222" s="55"/>
      <c r="V222" s="55"/>
      <c r="W222" s="55"/>
    </row>
    <row r="223" spans="1:23" x14ac:dyDescent="0.25">
      <c r="A223" s="55" t="s">
        <v>343</v>
      </c>
      <c r="B223" s="64" t="s">
        <v>343</v>
      </c>
      <c r="C223" s="69"/>
      <c r="D223" s="55">
        <v>28963</v>
      </c>
      <c r="M223" s="55"/>
      <c r="N223" s="86"/>
      <c r="O223" s="89"/>
      <c r="P223" s="86"/>
      <c r="Q223" s="87"/>
      <c r="R223" s="55"/>
      <c r="S223" s="55"/>
      <c r="T223" s="55"/>
      <c r="U223" s="55"/>
      <c r="V223" s="55"/>
      <c r="W223" s="55"/>
    </row>
    <row r="224" spans="1:23" x14ac:dyDescent="0.25">
      <c r="A224" s="55" t="s">
        <v>854</v>
      </c>
      <c r="B224" s="64" t="s">
        <v>854</v>
      </c>
      <c r="C224" s="69"/>
      <c r="D224" s="55">
        <v>25404</v>
      </c>
      <c r="M224" s="55"/>
      <c r="N224" s="86"/>
      <c r="O224" s="89"/>
      <c r="P224" s="86"/>
      <c r="Q224" s="87"/>
      <c r="R224" s="55"/>
      <c r="S224" s="55"/>
      <c r="T224" s="55"/>
      <c r="U224" s="55"/>
      <c r="V224" s="55"/>
      <c r="W224" s="55"/>
    </row>
    <row r="225" spans="1:23" x14ac:dyDescent="0.25">
      <c r="A225" s="55" t="s">
        <v>2399</v>
      </c>
      <c r="B225" s="64" t="s">
        <v>2399</v>
      </c>
      <c r="C225" s="69"/>
      <c r="D225" s="55">
        <v>26243</v>
      </c>
      <c r="M225" s="55"/>
      <c r="N225" s="86"/>
      <c r="O225" s="89"/>
      <c r="P225" s="86"/>
      <c r="Q225" s="87"/>
      <c r="R225" s="55"/>
      <c r="S225" s="55"/>
      <c r="T225" s="55"/>
      <c r="U225" s="55"/>
      <c r="V225" s="55"/>
      <c r="W225" s="55"/>
    </row>
    <row r="226" spans="1:23" x14ac:dyDescent="0.25">
      <c r="A226" s="55" t="s">
        <v>2400</v>
      </c>
      <c r="B226" s="64" t="s">
        <v>2400</v>
      </c>
      <c r="C226" s="69"/>
      <c r="D226" s="55">
        <v>7830</v>
      </c>
      <c r="M226" s="55"/>
      <c r="N226" s="86"/>
      <c r="O226" s="89"/>
      <c r="P226" s="86"/>
      <c r="Q226" s="87"/>
      <c r="R226" s="55"/>
      <c r="S226" s="55"/>
      <c r="T226" s="55"/>
      <c r="U226" s="55"/>
      <c r="V226" s="55"/>
      <c r="W226" s="55"/>
    </row>
    <row r="227" spans="1:23" x14ac:dyDescent="0.25">
      <c r="A227" s="55" t="s">
        <v>2401</v>
      </c>
      <c r="B227" s="64" t="s">
        <v>2401</v>
      </c>
      <c r="C227" s="69"/>
      <c r="D227" s="55">
        <v>26929</v>
      </c>
      <c r="M227" s="55"/>
      <c r="N227" s="86"/>
      <c r="O227" s="89"/>
      <c r="P227" s="86"/>
      <c r="Q227" s="87"/>
      <c r="R227" s="55"/>
      <c r="S227" s="55"/>
      <c r="T227" s="55"/>
      <c r="U227" s="55"/>
      <c r="V227" s="55"/>
      <c r="W227" s="55"/>
    </row>
    <row r="228" spans="1:23" x14ac:dyDescent="0.25">
      <c r="A228" s="55" t="s">
        <v>1347</v>
      </c>
      <c r="B228" s="64" t="s">
        <v>1347</v>
      </c>
      <c r="C228" s="69"/>
      <c r="D228" s="55">
        <v>26837</v>
      </c>
      <c r="M228" s="55"/>
      <c r="N228" s="86"/>
      <c r="O228" s="89"/>
      <c r="P228" s="86"/>
      <c r="Q228" s="87"/>
      <c r="R228" s="55"/>
      <c r="S228" s="55"/>
      <c r="T228" s="55"/>
      <c r="U228" s="55"/>
      <c r="V228" s="55"/>
      <c r="W228" s="55"/>
    </row>
    <row r="229" spans="1:23" x14ac:dyDescent="0.25">
      <c r="A229" s="55" t="s">
        <v>1488</v>
      </c>
      <c r="B229" s="64" t="s">
        <v>1488</v>
      </c>
      <c r="C229" s="69"/>
      <c r="D229" s="55">
        <v>9487</v>
      </c>
      <c r="M229" s="55"/>
      <c r="N229" s="86"/>
      <c r="O229" s="89"/>
      <c r="P229" s="86"/>
      <c r="Q229" s="87"/>
      <c r="R229" s="55"/>
      <c r="S229" s="55"/>
      <c r="T229" s="55"/>
      <c r="U229" s="55"/>
      <c r="V229" s="55"/>
      <c r="W229" s="55"/>
    </row>
    <row r="230" spans="1:23" x14ac:dyDescent="0.25">
      <c r="A230" s="55" t="s">
        <v>699</v>
      </c>
      <c r="B230" s="64" t="s">
        <v>699</v>
      </c>
      <c r="C230" s="69"/>
      <c r="D230" s="55">
        <v>30620</v>
      </c>
      <c r="M230" s="55"/>
      <c r="N230" s="86"/>
      <c r="O230" s="89"/>
      <c r="P230" s="86"/>
      <c r="Q230" s="87"/>
      <c r="R230" s="55"/>
      <c r="S230" s="55"/>
      <c r="T230" s="55"/>
      <c r="U230" s="55"/>
      <c r="V230" s="55"/>
      <c r="W230" s="55"/>
    </row>
    <row r="231" spans="1:23" x14ac:dyDescent="0.25">
      <c r="A231" s="55" t="s">
        <v>280</v>
      </c>
      <c r="B231" s="64" t="s">
        <v>280</v>
      </c>
      <c r="C231" s="69"/>
      <c r="D231" s="55">
        <v>38349</v>
      </c>
      <c r="M231" s="55"/>
      <c r="N231" s="86"/>
      <c r="O231" s="89"/>
      <c r="P231" s="86"/>
      <c r="Q231" s="87"/>
      <c r="R231" s="55"/>
      <c r="S231" s="55"/>
      <c r="T231" s="55"/>
      <c r="U231" s="55"/>
      <c r="V231" s="55"/>
      <c r="W231" s="55"/>
    </row>
    <row r="232" spans="1:23" x14ac:dyDescent="0.25">
      <c r="A232" s="55" t="s">
        <v>1494</v>
      </c>
      <c r="B232" s="64" t="s">
        <v>1494</v>
      </c>
      <c r="C232" s="69"/>
      <c r="D232" s="55">
        <v>27113</v>
      </c>
      <c r="M232" s="55"/>
      <c r="N232" s="86"/>
      <c r="O232" s="89"/>
      <c r="P232" s="86"/>
      <c r="Q232" s="87"/>
      <c r="R232" s="55"/>
      <c r="S232" s="55"/>
      <c r="T232" s="55"/>
      <c r="U232" s="55"/>
      <c r="V232" s="55"/>
      <c r="W232" s="55"/>
    </row>
    <row r="233" spans="1:23" x14ac:dyDescent="0.25">
      <c r="A233" s="55" t="s">
        <v>1077</v>
      </c>
      <c r="B233" s="64" t="s">
        <v>1077</v>
      </c>
      <c r="C233" s="69"/>
      <c r="D233" s="55">
        <v>39580</v>
      </c>
      <c r="M233" s="55"/>
      <c r="N233" s="86"/>
      <c r="O233" s="89"/>
      <c r="P233" s="86"/>
      <c r="Q233" s="87"/>
      <c r="R233" s="55"/>
      <c r="S233" s="55"/>
      <c r="T233" s="55"/>
      <c r="U233" s="55"/>
      <c r="V233" s="55"/>
      <c r="W233" s="55"/>
    </row>
    <row r="234" spans="1:23" x14ac:dyDescent="0.25">
      <c r="A234" s="55" t="s">
        <v>704</v>
      </c>
      <c r="B234" s="64" t="s">
        <v>704</v>
      </c>
      <c r="C234" s="69"/>
      <c r="D234" s="55">
        <v>20401</v>
      </c>
      <c r="M234" s="55"/>
      <c r="N234" s="86"/>
      <c r="O234" s="89"/>
      <c r="P234" s="86"/>
      <c r="Q234" s="87"/>
      <c r="R234" s="55"/>
      <c r="S234" s="55"/>
      <c r="T234" s="55"/>
      <c r="U234" s="55"/>
      <c r="V234" s="55"/>
      <c r="W234" s="55"/>
    </row>
    <row r="235" spans="1:23" x14ac:dyDescent="0.25">
      <c r="A235" s="55" t="s">
        <v>710</v>
      </c>
      <c r="B235" s="64" t="s">
        <v>710</v>
      </c>
      <c r="C235" s="69"/>
      <c r="D235" s="55">
        <v>29899</v>
      </c>
      <c r="M235" s="55"/>
      <c r="N235" s="86"/>
      <c r="O235" s="89"/>
      <c r="P235" s="86"/>
      <c r="Q235" s="87"/>
      <c r="R235" s="55"/>
      <c r="S235" s="55"/>
      <c r="T235" s="55"/>
      <c r="U235" s="55"/>
      <c r="V235" s="55"/>
      <c r="W235" s="55"/>
    </row>
    <row r="236" spans="1:23" x14ac:dyDescent="0.25">
      <c r="A236" s="55" t="s">
        <v>733</v>
      </c>
      <c r="B236" s="64" t="s">
        <v>733</v>
      </c>
      <c r="C236" s="69"/>
      <c r="D236" s="55">
        <v>28167</v>
      </c>
      <c r="M236" s="55"/>
      <c r="N236" s="86"/>
      <c r="O236" s="89"/>
      <c r="P236" s="86"/>
      <c r="Q236" s="87"/>
      <c r="R236" s="55"/>
      <c r="S236" s="55"/>
      <c r="T236" s="55"/>
      <c r="U236" s="55"/>
      <c r="V236" s="55"/>
      <c r="W236" s="55"/>
    </row>
    <row r="237" spans="1:23" x14ac:dyDescent="0.25">
      <c r="A237" s="55" t="s">
        <v>319</v>
      </c>
      <c r="B237" s="64" t="s">
        <v>319</v>
      </c>
      <c r="C237" s="69"/>
      <c r="D237" s="55">
        <v>29453</v>
      </c>
      <c r="M237" s="55"/>
      <c r="N237" s="86"/>
      <c r="O237" s="89"/>
      <c r="P237" s="86"/>
      <c r="Q237" s="87"/>
      <c r="R237" s="55"/>
      <c r="S237" s="55"/>
      <c r="T237" s="55"/>
      <c r="U237" s="55"/>
      <c r="V237" s="55"/>
      <c r="W237" s="55"/>
    </row>
    <row r="238" spans="1:23" x14ac:dyDescent="0.25">
      <c r="A238" s="55" t="s">
        <v>736</v>
      </c>
      <c r="B238" s="64" t="s">
        <v>736</v>
      </c>
      <c r="C238" s="69"/>
      <c r="D238" s="55">
        <v>26916</v>
      </c>
      <c r="M238" s="55"/>
      <c r="N238" s="86"/>
      <c r="O238" s="89"/>
      <c r="P238" s="86"/>
      <c r="Q238" s="87"/>
      <c r="R238" s="55"/>
      <c r="S238" s="55"/>
      <c r="T238" s="55"/>
      <c r="U238" s="55"/>
      <c r="V238" s="55"/>
      <c r="W238" s="55"/>
    </row>
    <row r="239" spans="1:23" x14ac:dyDescent="0.25">
      <c r="A239" s="55" t="s">
        <v>2402</v>
      </c>
      <c r="B239" s="64" t="s">
        <v>2402</v>
      </c>
      <c r="C239" s="69"/>
      <c r="D239" s="55">
        <v>33692</v>
      </c>
      <c r="M239" s="55"/>
      <c r="N239" s="86"/>
      <c r="O239" s="89"/>
      <c r="P239" s="86"/>
      <c r="Q239" s="87"/>
      <c r="R239" s="55"/>
      <c r="S239" s="55"/>
      <c r="T239" s="55"/>
      <c r="U239" s="55"/>
      <c r="V239" s="55"/>
      <c r="W239" s="55"/>
    </row>
    <row r="240" spans="1:23" x14ac:dyDescent="0.25">
      <c r="A240" s="55" t="s">
        <v>537</v>
      </c>
      <c r="B240" s="64" t="s">
        <v>537</v>
      </c>
      <c r="C240" s="69"/>
      <c r="D240" s="55">
        <v>27872</v>
      </c>
      <c r="M240" s="55"/>
      <c r="N240" s="86"/>
      <c r="O240" s="89"/>
      <c r="P240" s="86"/>
      <c r="Q240" s="87"/>
      <c r="R240" s="51"/>
      <c r="S240" s="55"/>
      <c r="T240" s="55"/>
      <c r="U240" s="55"/>
      <c r="V240" s="55"/>
      <c r="W240" s="55"/>
    </row>
    <row r="241" spans="1:23" x14ac:dyDescent="0.25">
      <c r="A241" s="55" t="s">
        <v>2403</v>
      </c>
      <c r="B241" s="64" t="s">
        <v>2403</v>
      </c>
      <c r="C241" s="69"/>
      <c r="D241" s="55">
        <v>21622</v>
      </c>
      <c r="M241" s="55"/>
      <c r="N241" s="86"/>
      <c r="O241" s="89"/>
      <c r="P241" s="86"/>
      <c r="Q241" s="87"/>
      <c r="R241" s="51"/>
      <c r="S241" s="55"/>
      <c r="T241" s="55"/>
      <c r="U241" s="55"/>
      <c r="V241" s="55"/>
      <c r="W241" s="55"/>
    </row>
    <row r="242" spans="1:23" x14ac:dyDescent="0.25">
      <c r="A242" s="55" t="s">
        <v>745</v>
      </c>
      <c r="B242" s="64" t="s">
        <v>745</v>
      </c>
      <c r="C242" s="69"/>
      <c r="D242" s="55">
        <v>24807</v>
      </c>
      <c r="M242" s="55"/>
      <c r="N242" s="86"/>
      <c r="O242" s="89"/>
      <c r="P242" s="86"/>
      <c r="Q242" s="87"/>
      <c r="R242" s="70"/>
      <c r="S242" s="55"/>
      <c r="T242" s="55"/>
      <c r="U242" s="55"/>
      <c r="V242" s="55"/>
      <c r="W242" s="55"/>
    </row>
    <row r="243" spans="1:23" x14ac:dyDescent="0.25">
      <c r="A243" s="55" t="s">
        <v>1513</v>
      </c>
      <c r="B243" s="64" t="s">
        <v>1513</v>
      </c>
      <c r="C243" s="69"/>
      <c r="D243" s="55">
        <v>27165</v>
      </c>
      <c r="M243" s="55"/>
      <c r="N243" s="86"/>
      <c r="O243" s="89"/>
      <c r="P243" s="86"/>
      <c r="Q243" s="87"/>
      <c r="R243" s="70"/>
      <c r="S243" s="55"/>
      <c r="T243" s="55"/>
      <c r="U243" s="55"/>
      <c r="V243" s="55"/>
      <c r="W243" s="55"/>
    </row>
    <row r="244" spans="1:23" x14ac:dyDescent="0.25">
      <c r="A244" s="55" t="s">
        <v>294</v>
      </c>
      <c r="B244" s="64" t="s">
        <v>294</v>
      </c>
      <c r="C244" s="69"/>
      <c r="D244" s="55">
        <v>33754</v>
      </c>
      <c r="M244" s="55"/>
      <c r="N244" s="86"/>
      <c r="O244" s="89"/>
      <c r="P244" s="86"/>
      <c r="Q244" s="87"/>
      <c r="R244" s="70"/>
      <c r="S244" s="55"/>
      <c r="T244" s="55"/>
      <c r="U244" s="55"/>
      <c r="V244" s="55"/>
      <c r="W244" s="55"/>
    </row>
    <row r="245" spans="1:23" x14ac:dyDescent="0.25">
      <c r="A245" s="55" t="s">
        <v>1364</v>
      </c>
      <c r="B245" s="64" t="s">
        <v>1364</v>
      </c>
      <c r="C245" s="69"/>
      <c r="D245" s="55">
        <v>23150</v>
      </c>
      <c r="M245" s="55"/>
      <c r="N245" s="86"/>
      <c r="O245" s="89"/>
      <c r="P245" s="86"/>
      <c r="Q245" s="87"/>
      <c r="R245" s="70"/>
      <c r="S245" s="55"/>
      <c r="T245" s="55"/>
      <c r="U245" s="55"/>
      <c r="V245" s="55"/>
      <c r="W245" s="55"/>
    </row>
    <row r="246" spans="1:23" x14ac:dyDescent="0.25">
      <c r="A246" s="55" t="s">
        <v>2404</v>
      </c>
      <c r="B246" s="64" t="s">
        <v>2404</v>
      </c>
      <c r="C246" s="69"/>
      <c r="D246" s="55">
        <v>26555</v>
      </c>
      <c r="M246" s="55"/>
      <c r="N246" s="86"/>
      <c r="O246" s="89"/>
      <c r="P246" s="86"/>
      <c r="Q246" s="87"/>
      <c r="R246" s="70"/>
      <c r="S246" s="55"/>
      <c r="T246" s="55"/>
      <c r="U246" s="55"/>
      <c r="V246" s="55"/>
      <c r="W246" s="55"/>
    </row>
    <row r="247" spans="1:23" x14ac:dyDescent="0.25">
      <c r="A247" s="55" t="s">
        <v>2405</v>
      </c>
      <c r="B247" s="64" t="s">
        <v>2405</v>
      </c>
      <c r="C247" s="69"/>
      <c r="D247" s="55">
        <v>30949</v>
      </c>
      <c r="M247" s="55"/>
      <c r="N247" s="86"/>
      <c r="O247" s="89"/>
      <c r="P247" s="86"/>
      <c r="Q247" s="87"/>
      <c r="R247" s="70"/>
      <c r="S247" s="55"/>
      <c r="T247" s="55"/>
      <c r="U247" s="55"/>
      <c r="V247" s="55"/>
      <c r="W247" s="55"/>
    </row>
    <row r="248" spans="1:23" x14ac:dyDescent="0.25">
      <c r="A248" s="55" t="s">
        <v>754</v>
      </c>
      <c r="B248" s="64" t="s">
        <v>754</v>
      </c>
      <c r="C248" s="69"/>
      <c r="D248" s="55">
        <v>33337</v>
      </c>
      <c r="M248" s="55"/>
      <c r="N248" s="86"/>
      <c r="O248" s="89"/>
      <c r="P248" s="86"/>
      <c r="Q248" s="87"/>
      <c r="R248" s="70"/>
      <c r="S248" s="55"/>
      <c r="T248" s="55"/>
      <c r="U248" s="55"/>
      <c r="V248" s="55"/>
      <c r="W248" s="55"/>
    </row>
    <row r="249" spans="1:23" x14ac:dyDescent="0.25">
      <c r="A249" s="55" t="s">
        <v>760</v>
      </c>
      <c r="B249" s="64" t="s">
        <v>760</v>
      </c>
      <c r="C249" s="69"/>
      <c r="D249" s="55">
        <v>26140</v>
      </c>
      <c r="M249" s="55"/>
      <c r="N249" s="86"/>
      <c r="O249" s="89"/>
      <c r="P249" s="86"/>
      <c r="Q249" s="87"/>
      <c r="R249" s="70"/>
      <c r="S249" s="55"/>
      <c r="T249" s="55"/>
      <c r="U249" s="55"/>
      <c r="V249" s="55"/>
      <c r="W249" s="55"/>
    </row>
    <row r="250" spans="1:23" x14ac:dyDescent="0.25">
      <c r="A250" s="55" t="s">
        <v>766</v>
      </c>
      <c r="B250" s="64" t="s">
        <v>766</v>
      </c>
      <c r="C250" s="69"/>
      <c r="D250" s="55">
        <v>38813</v>
      </c>
      <c r="M250" s="55"/>
      <c r="N250" s="86"/>
      <c r="O250" s="89"/>
      <c r="P250" s="86"/>
      <c r="Q250" s="87"/>
      <c r="R250" s="70"/>
      <c r="S250" s="55"/>
      <c r="T250" s="55"/>
      <c r="U250" s="55"/>
      <c r="V250" s="55"/>
      <c r="W250" s="55"/>
    </row>
    <row r="251" spans="1:23" x14ac:dyDescent="0.25">
      <c r="A251" s="55" t="s">
        <v>314</v>
      </c>
      <c r="B251" s="64" t="s">
        <v>314</v>
      </c>
      <c r="C251" s="69"/>
      <c r="D251" s="55">
        <v>25320</v>
      </c>
      <c r="M251" s="55"/>
      <c r="N251" s="86"/>
      <c r="O251" s="89"/>
      <c r="P251" s="86"/>
      <c r="Q251" s="87"/>
      <c r="R251" s="70"/>
      <c r="S251" s="55"/>
      <c r="T251" s="55"/>
      <c r="U251" s="55"/>
      <c r="V251" s="55"/>
      <c r="W251" s="55"/>
    </row>
    <row r="252" spans="1:23" x14ac:dyDescent="0.25">
      <c r="A252" s="55" t="s">
        <v>336</v>
      </c>
      <c r="B252" s="64" t="s">
        <v>336</v>
      </c>
      <c r="C252" s="69"/>
      <c r="D252" s="55">
        <v>35674</v>
      </c>
      <c r="M252" s="55"/>
      <c r="N252" s="86"/>
      <c r="O252" s="89"/>
      <c r="P252" s="86"/>
      <c r="Q252" s="87"/>
      <c r="R252" s="70"/>
      <c r="S252" s="55"/>
      <c r="T252" s="55"/>
      <c r="U252" s="55"/>
      <c r="V252" s="55"/>
      <c r="W252" s="55"/>
    </row>
    <row r="253" spans="1:23" x14ac:dyDescent="0.25">
      <c r="A253" s="55" t="s">
        <v>785</v>
      </c>
      <c r="B253" s="64" t="s">
        <v>785</v>
      </c>
      <c r="C253" s="69"/>
      <c r="D253" s="55">
        <v>30555</v>
      </c>
      <c r="M253" s="55"/>
      <c r="N253" s="86"/>
      <c r="O253" s="89"/>
      <c r="P253" s="86"/>
      <c r="Q253" s="87"/>
      <c r="R253" s="70"/>
      <c r="S253" s="55"/>
      <c r="T253" s="55"/>
      <c r="U253" s="55"/>
      <c r="V253" s="55"/>
      <c r="W253" s="55"/>
    </row>
    <row r="254" spans="1:23" x14ac:dyDescent="0.25">
      <c r="A254" s="55" t="s">
        <v>2406</v>
      </c>
      <c r="B254" s="64" t="s">
        <v>2406</v>
      </c>
      <c r="C254" s="69"/>
      <c r="D254" s="55">
        <v>26937</v>
      </c>
      <c r="M254" s="55"/>
      <c r="N254" s="86"/>
      <c r="O254" s="89"/>
      <c r="P254" s="86"/>
      <c r="Q254" s="87"/>
      <c r="R254" s="70"/>
      <c r="S254" s="55"/>
      <c r="T254" s="55"/>
      <c r="U254" s="55"/>
      <c r="V254" s="55"/>
      <c r="W254" s="55"/>
    </row>
    <row r="255" spans="1:23" x14ac:dyDescent="0.25">
      <c r="A255" s="55" t="s">
        <v>937</v>
      </c>
      <c r="B255" s="64" t="s">
        <v>937</v>
      </c>
      <c r="C255" s="69"/>
      <c r="D255" s="55">
        <v>27664</v>
      </c>
      <c r="M255" s="55"/>
      <c r="N255" s="86"/>
      <c r="O255" s="89"/>
      <c r="P255" s="86"/>
      <c r="Q255" s="87"/>
      <c r="R255" s="70"/>
      <c r="S255" s="55"/>
      <c r="T255" s="55"/>
      <c r="U255" s="55"/>
      <c r="V255" s="55"/>
      <c r="W255" s="55"/>
    </row>
    <row r="256" spans="1:23" x14ac:dyDescent="0.25">
      <c r="A256" s="55" t="s">
        <v>1004</v>
      </c>
      <c r="B256" s="64" t="s">
        <v>1004</v>
      </c>
      <c r="C256" s="69"/>
      <c r="D256" s="55">
        <v>40129</v>
      </c>
      <c r="M256" s="55"/>
      <c r="N256" s="86"/>
      <c r="O256" s="89"/>
      <c r="P256" s="86"/>
      <c r="Q256" s="87"/>
      <c r="R256" s="70"/>
      <c r="S256" s="55"/>
      <c r="T256" s="55"/>
      <c r="U256" s="55"/>
      <c r="V256" s="55"/>
      <c r="W256" s="55"/>
    </row>
    <row r="257" spans="1:23" x14ac:dyDescent="0.25">
      <c r="A257" s="55" t="s">
        <v>2407</v>
      </c>
      <c r="B257" s="64" t="s">
        <v>2407</v>
      </c>
      <c r="C257" s="69"/>
      <c r="D257" s="55">
        <v>25605</v>
      </c>
      <c r="M257" s="55"/>
      <c r="N257" s="86"/>
      <c r="O257" s="89"/>
      <c r="P257" s="86"/>
      <c r="Q257" s="87"/>
      <c r="R257" s="70"/>
      <c r="S257" s="55"/>
      <c r="T257" s="55"/>
      <c r="U257" s="55"/>
      <c r="V257" s="55"/>
      <c r="W257" s="55"/>
    </row>
    <row r="258" spans="1:23" x14ac:dyDescent="0.25">
      <c r="A258" s="55" t="s">
        <v>573</v>
      </c>
      <c r="B258" s="64" t="s">
        <v>573</v>
      </c>
      <c r="C258" s="69"/>
      <c r="D258" s="55">
        <v>34250</v>
      </c>
      <c r="M258" s="55"/>
      <c r="N258" s="86"/>
      <c r="O258" s="89"/>
      <c r="P258" s="86"/>
      <c r="Q258" s="87"/>
      <c r="R258" s="70"/>
      <c r="S258" s="55"/>
      <c r="T258" s="55"/>
      <c r="U258" s="55"/>
      <c r="V258" s="55"/>
      <c r="W258" s="55"/>
    </row>
    <row r="259" spans="1:23" x14ac:dyDescent="0.25">
      <c r="A259" s="55" t="s">
        <v>798</v>
      </c>
      <c r="B259" s="64" t="s">
        <v>798</v>
      </c>
      <c r="C259" s="69"/>
      <c r="D259" s="55">
        <v>23163</v>
      </c>
      <c r="M259" s="55"/>
      <c r="N259" s="86"/>
      <c r="O259" s="89"/>
      <c r="P259" s="86"/>
      <c r="Q259" s="87"/>
      <c r="R259" s="70"/>
      <c r="S259" s="55"/>
    </row>
    <row r="260" spans="1:23" x14ac:dyDescent="0.25">
      <c r="A260" s="55" t="s">
        <v>430</v>
      </c>
      <c r="B260" s="64" t="s">
        <v>430</v>
      </c>
      <c r="C260" s="69"/>
      <c r="D260" s="55">
        <v>47683</v>
      </c>
      <c r="M260" s="55"/>
      <c r="N260" s="86"/>
      <c r="O260" s="89"/>
      <c r="P260" s="86"/>
      <c r="Q260" s="87"/>
      <c r="R260" s="70"/>
      <c r="S260" s="55"/>
    </row>
    <row r="261" spans="1:23" x14ac:dyDescent="0.25">
      <c r="A261" s="55" t="s">
        <v>803</v>
      </c>
      <c r="B261" s="64" t="s">
        <v>803</v>
      </c>
      <c r="C261" s="69"/>
      <c r="D261" s="55">
        <v>36597</v>
      </c>
      <c r="M261" s="55"/>
      <c r="N261" s="86"/>
      <c r="O261" s="89"/>
      <c r="P261" s="86"/>
      <c r="Q261" s="87"/>
      <c r="R261" s="70"/>
      <c r="S261" s="55"/>
    </row>
    <row r="262" spans="1:23" x14ac:dyDescent="0.25">
      <c r="A262" s="55" t="s">
        <v>151</v>
      </c>
      <c r="B262" s="64" t="s">
        <v>151</v>
      </c>
      <c r="C262" s="69"/>
      <c r="D262" s="55">
        <v>25947</v>
      </c>
      <c r="M262" s="55"/>
      <c r="N262" s="86"/>
      <c r="O262" s="89"/>
      <c r="P262" s="86"/>
      <c r="Q262" s="87"/>
      <c r="R262" s="70"/>
      <c r="S262" s="55"/>
    </row>
    <row r="263" spans="1:23" x14ac:dyDescent="0.25">
      <c r="A263" s="55" t="s">
        <v>1041</v>
      </c>
      <c r="B263" s="64" t="s">
        <v>1041</v>
      </c>
      <c r="C263" s="69"/>
      <c r="D263" s="55">
        <v>32484</v>
      </c>
      <c r="M263" s="55"/>
      <c r="N263" s="86"/>
      <c r="O263" s="89"/>
      <c r="P263" s="86"/>
      <c r="Q263" s="87"/>
      <c r="R263" s="70"/>
      <c r="S263" s="55"/>
    </row>
    <row r="264" spans="1:23" x14ac:dyDescent="0.25">
      <c r="A264" s="55" t="s">
        <v>1296</v>
      </c>
      <c r="B264" s="64" t="s">
        <v>1296</v>
      </c>
      <c r="C264" s="69"/>
      <c r="D264" s="55">
        <v>23946</v>
      </c>
      <c r="M264" s="55"/>
      <c r="N264" s="86"/>
      <c r="O264" s="89"/>
      <c r="P264" s="86"/>
      <c r="Q264" s="87"/>
      <c r="R264" s="70"/>
      <c r="S264" s="55"/>
    </row>
    <row r="265" spans="1:23" x14ac:dyDescent="0.25">
      <c r="A265" s="55" t="s">
        <v>904</v>
      </c>
      <c r="B265" s="64" t="s">
        <v>904</v>
      </c>
      <c r="C265" s="69"/>
      <c r="D265" s="55">
        <v>26208</v>
      </c>
      <c r="M265" s="55"/>
      <c r="N265" s="86"/>
      <c r="O265" s="89"/>
      <c r="P265" s="86"/>
      <c r="Q265" s="87"/>
      <c r="R265" s="70"/>
      <c r="S265" s="55"/>
    </row>
    <row r="266" spans="1:23" x14ac:dyDescent="0.25">
      <c r="A266" s="55" t="s">
        <v>823</v>
      </c>
      <c r="B266" s="64" t="s">
        <v>823</v>
      </c>
      <c r="C266" s="69"/>
      <c r="D266" s="55">
        <v>29542</v>
      </c>
      <c r="M266" s="55"/>
      <c r="N266" s="86"/>
      <c r="O266" s="89"/>
      <c r="P266" s="86"/>
      <c r="Q266" s="87"/>
      <c r="R266" s="70"/>
      <c r="S266" s="55"/>
    </row>
    <row r="267" spans="1:23" x14ac:dyDescent="0.25">
      <c r="A267" s="55" t="s">
        <v>1163</v>
      </c>
      <c r="B267" s="64" t="s">
        <v>1163</v>
      </c>
      <c r="C267" s="69"/>
      <c r="D267" s="55">
        <v>28932</v>
      </c>
      <c r="M267" s="55"/>
      <c r="N267" s="86"/>
      <c r="O267" s="89"/>
      <c r="P267" s="86"/>
      <c r="Q267" s="87"/>
      <c r="R267" s="70"/>
      <c r="S267" s="55"/>
    </row>
    <row r="268" spans="1:23" x14ac:dyDescent="0.25">
      <c r="A268" s="55" t="s">
        <v>569</v>
      </c>
      <c r="B268" s="64" t="s">
        <v>569</v>
      </c>
      <c r="C268" s="69"/>
      <c r="D268" s="55">
        <v>25773</v>
      </c>
      <c r="M268" s="55"/>
      <c r="N268" s="86"/>
      <c r="O268" s="89"/>
      <c r="P268" s="86"/>
      <c r="Q268" s="87"/>
      <c r="R268" s="70"/>
      <c r="S268" s="55"/>
    </row>
    <row r="269" spans="1:23" x14ac:dyDescent="0.25">
      <c r="A269" s="55" t="s">
        <v>861</v>
      </c>
      <c r="B269" s="64" t="s">
        <v>861</v>
      </c>
      <c r="C269" s="69"/>
      <c r="D269" s="55">
        <v>27964</v>
      </c>
      <c r="M269" s="55"/>
      <c r="N269" s="86"/>
      <c r="O269" s="89"/>
      <c r="P269" s="86"/>
      <c r="Q269" s="87"/>
      <c r="R269" s="70"/>
      <c r="S269" s="55"/>
    </row>
    <row r="270" spans="1:23" x14ac:dyDescent="0.25">
      <c r="A270" s="55" t="s">
        <v>282</v>
      </c>
      <c r="B270" s="64" t="s">
        <v>282</v>
      </c>
      <c r="C270" s="69"/>
      <c r="D270" s="55">
        <v>36123</v>
      </c>
      <c r="M270" s="55"/>
      <c r="N270" s="86"/>
      <c r="O270" s="89"/>
      <c r="P270" s="86"/>
      <c r="Q270" s="87"/>
      <c r="R270" s="70"/>
      <c r="S270" s="55"/>
    </row>
    <row r="271" spans="1:23" x14ac:dyDescent="0.25">
      <c r="A271" s="55" t="s">
        <v>831</v>
      </c>
      <c r="B271" s="64" t="s">
        <v>831</v>
      </c>
      <c r="C271" s="69"/>
      <c r="D271" s="55">
        <v>30918</v>
      </c>
      <c r="M271" s="55"/>
      <c r="N271" s="86"/>
      <c r="O271" s="89"/>
      <c r="P271" s="86"/>
      <c r="Q271" s="87"/>
      <c r="R271" s="70"/>
      <c r="S271" s="55"/>
    </row>
    <row r="272" spans="1:23" x14ac:dyDescent="0.25">
      <c r="A272" s="55" t="s">
        <v>835</v>
      </c>
      <c r="B272" s="64" t="s">
        <v>835</v>
      </c>
      <c r="C272" s="69"/>
      <c r="D272" s="55">
        <v>34794</v>
      </c>
      <c r="M272" s="55"/>
      <c r="N272" s="86"/>
      <c r="O272" s="89"/>
      <c r="P272" s="86"/>
      <c r="Q272" s="87"/>
      <c r="R272" s="70"/>
      <c r="S272" s="55"/>
    </row>
    <row r="273" spans="1:19" x14ac:dyDescent="0.25">
      <c r="A273" s="55" t="s">
        <v>836</v>
      </c>
      <c r="B273" s="64" t="s">
        <v>836</v>
      </c>
      <c r="C273" s="69"/>
      <c r="D273" s="55">
        <v>20957</v>
      </c>
      <c r="M273" s="55"/>
      <c r="N273" s="86"/>
      <c r="O273" s="89"/>
      <c r="P273" s="86"/>
      <c r="Q273" s="87"/>
      <c r="R273" s="70"/>
      <c r="S273" s="55"/>
    </row>
    <row r="274" spans="1:19" x14ac:dyDescent="0.25">
      <c r="A274" s="55" t="s">
        <v>2408</v>
      </c>
      <c r="B274" s="64" t="s">
        <v>2408</v>
      </c>
      <c r="C274" s="69"/>
      <c r="D274" s="55">
        <v>22187</v>
      </c>
      <c r="M274" s="55"/>
      <c r="N274" s="86"/>
      <c r="O274" s="89"/>
      <c r="P274" s="86"/>
      <c r="Q274" s="87"/>
      <c r="R274" s="70"/>
      <c r="S274" s="55"/>
    </row>
    <row r="275" spans="1:19" x14ac:dyDescent="0.25">
      <c r="A275" s="55" t="s">
        <v>684</v>
      </c>
      <c r="B275" s="64" t="s">
        <v>684</v>
      </c>
      <c r="C275" s="69"/>
      <c r="D275" s="55">
        <v>31906</v>
      </c>
      <c r="M275" s="55"/>
      <c r="N275" s="86"/>
      <c r="O275" s="89"/>
      <c r="P275" s="86"/>
      <c r="Q275" s="87"/>
      <c r="R275" s="70"/>
      <c r="S275" s="55"/>
    </row>
    <row r="276" spans="1:19" x14ac:dyDescent="0.25">
      <c r="A276" s="55" t="s">
        <v>846</v>
      </c>
      <c r="B276" s="64" t="s">
        <v>846</v>
      </c>
      <c r="C276" s="69"/>
      <c r="D276" s="55">
        <v>24454</v>
      </c>
      <c r="M276" s="55"/>
      <c r="N276" s="86"/>
      <c r="O276" s="89"/>
      <c r="P276" s="86"/>
      <c r="Q276" s="87"/>
      <c r="R276" s="70"/>
      <c r="S276" s="55"/>
    </row>
    <row r="277" spans="1:19" x14ac:dyDescent="0.25">
      <c r="A277" s="55" t="s">
        <v>539</v>
      </c>
      <c r="B277" s="64" t="s">
        <v>539</v>
      </c>
      <c r="C277" s="69"/>
      <c r="D277" s="55">
        <v>30060</v>
      </c>
      <c r="M277" s="55"/>
      <c r="N277" s="86"/>
      <c r="O277" s="89"/>
      <c r="P277" s="86"/>
      <c r="Q277" s="87"/>
      <c r="R277" s="70"/>
      <c r="S277" s="55"/>
    </row>
    <row r="278" spans="1:19" x14ac:dyDescent="0.25">
      <c r="A278" s="55" t="s">
        <v>533</v>
      </c>
      <c r="B278" s="64" t="s">
        <v>533</v>
      </c>
      <c r="C278" s="69"/>
      <c r="D278" s="55">
        <v>38048</v>
      </c>
      <c r="M278" s="55"/>
      <c r="N278" s="86"/>
      <c r="O278" s="89"/>
      <c r="P278" s="86"/>
      <c r="Q278" s="87"/>
      <c r="R278" s="70"/>
      <c r="S278" s="55"/>
    </row>
    <row r="279" spans="1:19" x14ac:dyDescent="0.25">
      <c r="A279" s="55" t="s">
        <v>2409</v>
      </c>
      <c r="B279" s="64" t="s">
        <v>2409</v>
      </c>
      <c r="C279" s="69"/>
      <c r="D279" s="55">
        <v>32877</v>
      </c>
      <c r="M279" s="55"/>
      <c r="N279" s="86"/>
      <c r="O279" s="89"/>
      <c r="P279" s="86"/>
      <c r="Q279" s="87"/>
      <c r="R279" s="70"/>
      <c r="S279" s="55"/>
    </row>
    <row r="280" spans="1:19" x14ac:dyDescent="0.25">
      <c r="A280" s="55" t="s">
        <v>2410</v>
      </c>
      <c r="B280" s="64" t="s">
        <v>2410</v>
      </c>
      <c r="C280" s="69"/>
      <c r="D280" s="55">
        <v>25393</v>
      </c>
      <c r="M280" s="55"/>
      <c r="N280" s="86"/>
      <c r="O280" s="89"/>
      <c r="P280" s="86"/>
      <c r="Q280" s="87"/>
      <c r="R280" s="70"/>
      <c r="S280" s="55"/>
    </row>
    <row r="281" spans="1:19" x14ac:dyDescent="0.25">
      <c r="A281" s="55" t="s">
        <v>2411</v>
      </c>
      <c r="B281" s="64" t="s">
        <v>2411</v>
      </c>
      <c r="C281" s="69"/>
      <c r="D281" s="55">
        <v>25828</v>
      </c>
      <c r="M281" s="55"/>
      <c r="N281" s="86"/>
      <c r="O281" s="89"/>
      <c r="P281" s="86"/>
      <c r="Q281" s="87"/>
      <c r="R281" s="70"/>
      <c r="S281" s="55"/>
    </row>
    <row r="282" spans="1:19" x14ac:dyDescent="0.25">
      <c r="A282" s="55" t="s">
        <v>863</v>
      </c>
      <c r="B282" s="64" t="s">
        <v>863</v>
      </c>
      <c r="C282" s="69"/>
      <c r="D282" s="55">
        <v>22286</v>
      </c>
      <c r="M282" s="55"/>
      <c r="N282" s="86"/>
      <c r="O282" s="89"/>
      <c r="P282" s="86"/>
      <c r="Q282" s="87"/>
      <c r="R282" s="70"/>
      <c r="S282" s="55"/>
    </row>
    <row r="283" spans="1:19" x14ac:dyDescent="0.25">
      <c r="A283" s="55" t="s">
        <v>794</v>
      </c>
      <c r="B283" s="64" t="s">
        <v>794</v>
      </c>
      <c r="C283" s="69"/>
      <c r="D283" s="55">
        <v>25926</v>
      </c>
      <c r="M283" s="55"/>
      <c r="N283" s="86"/>
      <c r="O283" s="89"/>
      <c r="P283" s="86"/>
      <c r="Q283" s="87"/>
      <c r="R283" s="70"/>
      <c r="S283" s="55"/>
    </row>
    <row r="284" spans="1:19" x14ac:dyDescent="0.25">
      <c r="A284" s="55" t="s">
        <v>438</v>
      </c>
      <c r="B284" s="64" t="s">
        <v>438</v>
      </c>
      <c r="C284" s="69"/>
      <c r="D284" s="55">
        <v>56841</v>
      </c>
      <c r="M284" s="55"/>
      <c r="N284" s="86"/>
      <c r="O284" s="89"/>
      <c r="P284" s="86"/>
      <c r="Q284" s="87"/>
      <c r="R284" s="70"/>
      <c r="S284" s="55"/>
    </row>
    <row r="285" spans="1:19" x14ac:dyDescent="0.25">
      <c r="A285" s="55" t="s">
        <v>977</v>
      </c>
      <c r="B285" s="64" t="s">
        <v>977</v>
      </c>
      <c r="C285" s="69"/>
      <c r="D285" s="55">
        <v>38951</v>
      </c>
      <c r="M285" s="55"/>
      <c r="N285" s="86"/>
      <c r="O285" s="89"/>
      <c r="P285" s="86"/>
      <c r="Q285" s="87"/>
      <c r="R285" s="70"/>
      <c r="S285" s="55"/>
    </row>
    <row r="286" spans="1:19" x14ac:dyDescent="0.25">
      <c r="A286" s="55" t="s">
        <v>560</v>
      </c>
      <c r="B286" s="64" t="s">
        <v>560</v>
      </c>
      <c r="C286" s="69"/>
      <c r="D286" s="55">
        <v>26394</v>
      </c>
      <c r="M286" s="55"/>
      <c r="N286" s="86"/>
      <c r="O286" s="89"/>
      <c r="P286" s="86"/>
      <c r="Q286" s="87"/>
      <c r="R286" s="70"/>
      <c r="S286" s="55"/>
    </row>
    <row r="287" spans="1:19" x14ac:dyDescent="0.25">
      <c r="A287" s="55" t="s">
        <v>358</v>
      </c>
      <c r="B287" s="64" t="s">
        <v>358</v>
      </c>
      <c r="C287" s="69"/>
      <c r="D287" s="55">
        <v>12493</v>
      </c>
      <c r="M287" s="55"/>
      <c r="N287" s="86"/>
      <c r="O287" s="89"/>
      <c r="P287" s="86"/>
      <c r="Q287" s="87"/>
      <c r="R287" s="70"/>
      <c r="S287" s="55"/>
    </row>
    <row r="288" spans="1:19" x14ac:dyDescent="0.25">
      <c r="A288" s="55" t="s">
        <v>1244</v>
      </c>
      <c r="B288" s="64" t="s">
        <v>1244</v>
      </c>
      <c r="C288" s="69"/>
      <c r="D288" s="55">
        <v>24405</v>
      </c>
      <c r="M288" s="55"/>
      <c r="N288" s="86"/>
      <c r="O288" s="89"/>
      <c r="P288" s="86"/>
      <c r="Q288" s="87"/>
      <c r="R288" s="70"/>
      <c r="S288" s="55"/>
    </row>
    <row r="289" spans="1:19" x14ac:dyDescent="0.25">
      <c r="A289" s="55" t="s">
        <v>1555</v>
      </c>
      <c r="B289" s="64" t="s">
        <v>1555</v>
      </c>
      <c r="C289" s="69"/>
      <c r="D289" s="55">
        <v>27715</v>
      </c>
      <c r="M289" s="55"/>
      <c r="N289" s="86"/>
      <c r="O289" s="89"/>
      <c r="P289" s="86"/>
      <c r="Q289" s="87"/>
      <c r="R289" s="70"/>
      <c r="S289" s="55"/>
    </row>
    <row r="290" spans="1:19" x14ac:dyDescent="0.25">
      <c r="A290" s="55" t="s">
        <v>877</v>
      </c>
      <c r="B290" s="64" t="s">
        <v>877</v>
      </c>
      <c r="C290" s="69"/>
      <c r="D290" s="55">
        <v>38718</v>
      </c>
      <c r="M290" s="55"/>
      <c r="N290" s="86"/>
      <c r="O290" s="89"/>
      <c r="P290" s="86"/>
      <c r="Q290" s="87"/>
      <c r="R290" s="70"/>
      <c r="S290" s="55"/>
    </row>
    <row r="291" spans="1:19" x14ac:dyDescent="0.25">
      <c r="A291" s="55" t="s">
        <v>449</v>
      </c>
      <c r="B291" s="64" t="s">
        <v>449</v>
      </c>
      <c r="C291" s="69"/>
      <c r="D291" s="55">
        <v>22961</v>
      </c>
      <c r="M291" s="55"/>
      <c r="N291" s="86"/>
      <c r="O291" s="89"/>
      <c r="P291" s="86"/>
      <c r="Q291" s="87"/>
      <c r="R291" s="70"/>
      <c r="S291" s="55"/>
    </row>
    <row r="292" spans="1:19" x14ac:dyDescent="0.25">
      <c r="A292" s="55" t="s">
        <v>880</v>
      </c>
      <c r="B292" s="64" t="s">
        <v>880</v>
      </c>
      <c r="C292" s="69"/>
      <c r="D292" s="55">
        <v>37074</v>
      </c>
      <c r="M292" s="55"/>
      <c r="N292" s="86"/>
      <c r="O292" s="89"/>
      <c r="P292" s="86"/>
      <c r="Q292" s="87"/>
      <c r="R292" s="70"/>
      <c r="S292" s="55"/>
    </row>
    <row r="293" spans="1:19" x14ac:dyDescent="0.25">
      <c r="A293" s="55" t="s">
        <v>2412</v>
      </c>
      <c r="B293" s="64" t="s">
        <v>2412</v>
      </c>
      <c r="C293" s="69"/>
      <c r="D293" s="55">
        <v>25548</v>
      </c>
      <c r="M293" s="55"/>
      <c r="N293" s="86"/>
      <c r="O293" s="89"/>
      <c r="P293" s="86"/>
      <c r="Q293" s="87"/>
      <c r="R293" s="70"/>
      <c r="S293" s="55"/>
    </row>
    <row r="294" spans="1:19" x14ac:dyDescent="0.25">
      <c r="A294" s="55" t="s">
        <v>893</v>
      </c>
      <c r="B294" s="64" t="s">
        <v>893</v>
      </c>
      <c r="C294" s="69"/>
      <c r="D294" s="55">
        <v>25074</v>
      </c>
      <c r="M294" s="55"/>
      <c r="N294" s="86"/>
      <c r="O294" s="89"/>
      <c r="P294" s="86"/>
      <c r="Q294" s="87"/>
      <c r="R294" s="70"/>
      <c r="S294" s="55"/>
    </row>
    <row r="295" spans="1:19" x14ac:dyDescent="0.25">
      <c r="A295" s="55" t="s">
        <v>2413</v>
      </c>
      <c r="B295" s="64" t="s">
        <v>2413</v>
      </c>
      <c r="C295" s="69"/>
      <c r="D295" s="55">
        <v>24610</v>
      </c>
      <c r="M295" s="55"/>
      <c r="N295" s="86"/>
      <c r="O295" s="89"/>
      <c r="P295" s="86"/>
      <c r="Q295" s="87"/>
      <c r="R295" s="70"/>
      <c r="S295" s="55"/>
    </row>
    <row r="296" spans="1:19" x14ac:dyDescent="0.25">
      <c r="A296" s="55" t="s">
        <v>805</v>
      </c>
      <c r="B296" s="64" t="s">
        <v>805</v>
      </c>
      <c r="C296" s="69"/>
      <c r="D296" s="55">
        <v>32774</v>
      </c>
      <c r="M296" s="55"/>
      <c r="N296" s="86"/>
      <c r="O296" s="89"/>
      <c r="P296" s="86"/>
      <c r="Q296" s="87"/>
      <c r="R296" s="70"/>
      <c r="S296" s="55"/>
    </row>
    <row r="297" spans="1:19" x14ac:dyDescent="0.25">
      <c r="A297" s="55" t="s">
        <v>878</v>
      </c>
      <c r="B297" s="64" t="s">
        <v>878</v>
      </c>
      <c r="C297" s="69"/>
      <c r="D297" s="55">
        <v>24439</v>
      </c>
      <c r="M297" s="55"/>
      <c r="N297" s="86"/>
      <c r="O297" s="89"/>
      <c r="P297" s="86"/>
      <c r="Q297" s="87"/>
      <c r="R297" s="70"/>
      <c r="S297" s="55"/>
    </row>
    <row r="298" spans="1:19" x14ac:dyDescent="0.25">
      <c r="A298" s="55" t="s">
        <v>679</v>
      </c>
      <c r="B298" s="64" t="s">
        <v>679</v>
      </c>
      <c r="C298" s="69"/>
      <c r="D298" s="55">
        <v>25646</v>
      </c>
      <c r="M298" s="55"/>
      <c r="N298" s="86"/>
      <c r="O298" s="89"/>
      <c r="P298" s="86"/>
      <c r="Q298" s="87"/>
      <c r="R298" s="70"/>
      <c r="S298" s="55"/>
    </row>
    <row r="299" spans="1:19" x14ac:dyDescent="0.25">
      <c r="A299" s="55" t="s">
        <v>1030</v>
      </c>
      <c r="B299" s="64" t="s">
        <v>1030</v>
      </c>
      <c r="C299" s="69"/>
      <c r="D299" s="55">
        <v>39013</v>
      </c>
      <c r="M299" s="55"/>
      <c r="N299" s="86"/>
      <c r="O299" s="89"/>
      <c r="P299" s="86"/>
      <c r="Q299" s="87"/>
      <c r="R299" s="70"/>
      <c r="S299" s="55"/>
    </row>
    <row r="300" spans="1:19" x14ac:dyDescent="0.25">
      <c r="A300" s="55" t="s">
        <v>842</v>
      </c>
      <c r="B300" s="64" t="s">
        <v>842</v>
      </c>
      <c r="C300" s="69"/>
      <c r="D300" s="55">
        <v>23284</v>
      </c>
      <c r="M300" s="55"/>
      <c r="N300" s="86"/>
      <c r="O300" s="89"/>
      <c r="P300" s="86"/>
      <c r="Q300" s="87"/>
      <c r="R300" s="70"/>
      <c r="S300" s="55"/>
    </row>
    <row r="301" spans="1:19" x14ac:dyDescent="0.25">
      <c r="A301" s="55" t="s">
        <v>717</v>
      </c>
      <c r="B301" s="64" t="s">
        <v>717</v>
      </c>
      <c r="C301" s="69"/>
      <c r="D301" s="55">
        <v>26439</v>
      </c>
      <c r="M301" s="55"/>
      <c r="N301" s="86"/>
      <c r="O301" s="89"/>
      <c r="P301" s="86"/>
      <c r="Q301" s="87"/>
      <c r="R301" s="70"/>
      <c r="S301" s="55"/>
    </row>
    <row r="302" spans="1:19" x14ac:dyDescent="0.25">
      <c r="A302" s="55" t="s">
        <v>900</v>
      </c>
      <c r="B302" s="64" t="s">
        <v>900</v>
      </c>
      <c r="C302" s="69"/>
      <c r="D302" s="55">
        <v>32733</v>
      </c>
      <c r="M302" s="55"/>
      <c r="N302" s="86"/>
      <c r="O302" s="89"/>
      <c r="P302" s="86"/>
      <c r="Q302" s="87"/>
      <c r="R302" s="70"/>
      <c r="S302" s="55"/>
    </row>
    <row r="303" spans="1:19" x14ac:dyDescent="0.25">
      <c r="A303" s="55" t="s">
        <v>2414</v>
      </c>
      <c r="B303" s="64" t="s">
        <v>2414</v>
      </c>
      <c r="C303" s="69"/>
      <c r="D303" s="55">
        <v>21287</v>
      </c>
      <c r="M303" s="55"/>
      <c r="N303" s="86"/>
      <c r="O303" s="89"/>
      <c r="P303" s="86"/>
      <c r="Q303" s="87"/>
      <c r="R303" s="70"/>
      <c r="S303" s="55"/>
    </row>
    <row r="304" spans="1:19" x14ac:dyDescent="0.25">
      <c r="A304" s="55" t="s">
        <v>466</v>
      </c>
      <c r="B304" s="64" t="s">
        <v>466</v>
      </c>
      <c r="C304" s="69"/>
      <c r="D304" s="55">
        <v>24095</v>
      </c>
      <c r="M304" s="55"/>
      <c r="N304" s="86"/>
      <c r="O304" s="89"/>
      <c r="P304" s="86"/>
      <c r="Q304" s="87"/>
      <c r="R304" s="70"/>
      <c r="S304" s="55"/>
    </row>
    <row r="305" spans="1:19" x14ac:dyDescent="0.25">
      <c r="A305" s="55" t="s">
        <v>2415</v>
      </c>
      <c r="B305" s="64" t="s">
        <v>2415</v>
      </c>
      <c r="C305" s="69"/>
      <c r="D305" s="55">
        <v>30687</v>
      </c>
      <c r="M305" s="55"/>
      <c r="N305" s="86"/>
      <c r="O305" s="89"/>
      <c r="P305" s="86"/>
      <c r="Q305" s="87"/>
      <c r="R305" s="70"/>
      <c r="S305" s="55"/>
    </row>
    <row r="306" spans="1:19" x14ac:dyDescent="0.25">
      <c r="A306" s="55" t="s">
        <v>992</v>
      </c>
      <c r="B306" s="64" t="s">
        <v>992</v>
      </c>
      <c r="C306" s="69"/>
      <c r="D306" s="55">
        <v>24174</v>
      </c>
      <c r="M306" s="55"/>
      <c r="N306" s="86"/>
      <c r="O306" s="89"/>
      <c r="P306" s="86"/>
      <c r="Q306" s="87"/>
      <c r="R306" s="70"/>
      <c r="S306" s="55"/>
    </row>
    <row r="307" spans="1:19" x14ac:dyDescent="0.25">
      <c r="A307" s="55" t="s">
        <v>272</v>
      </c>
      <c r="B307" s="64" t="s">
        <v>272</v>
      </c>
      <c r="C307" s="69"/>
      <c r="D307" s="55">
        <v>20967</v>
      </c>
      <c r="M307" s="55"/>
      <c r="N307" s="86"/>
      <c r="O307" s="89"/>
      <c r="P307" s="86"/>
      <c r="Q307" s="87"/>
      <c r="R307" s="70"/>
      <c r="S307" s="55"/>
    </row>
    <row r="308" spans="1:19" x14ac:dyDescent="0.25">
      <c r="A308" s="55" t="s">
        <v>921</v>
      </c>
      <c r="B308" s="64" t="s">
        <v>921</v>
      </c>
      <c r="C308" s="69"/>
      <c r="D308" s="55">
        <v>19230</v>
      </c>
      <c r="M308" s="55"/>
      <c r="N308" s="86"/>
      <c r="O308" s="89"/>
      <c r="P308" s="86"/>
      <c r="Q308" s="87"/>
      <c r="R308" s="70"/>
      <c r="S308" s="55"/>
    </row>
    <row r="309" spans="1:19" x14ac:dyDescent="0.25">
      <c r="A309" s="55" t="s">
        <v>782</v>
      </c>
      <c r="B309" s="64" t="s">
        <v>782</v>
      </c>
      <c r="C309" s="69"/>
      <c r="D309" s="55">
        <v>16381</v>
      </c>
      <c r="M309" s="55"/>
      <c r="N309" s="86"/>
      <c r="O309" s="89"/>
      <c r="P309" s="86"/>
      <c r="Q309" s="87"/>
      <c r="R309" s="70"/>
      <c r="S309" s="55"/>
    </row>
    <row r="310" spans="1:19" x14ac:dyDescent="0.25">
      <c r="A310" s="55" t="s">
        <v>934</v>
      </c>
      <c r="B310" s="64" t="s">
        <v>934</v>
      </c>
      <c r="C310" s="69"/>
      <c r="D310" s="55">
        <v>23319</v>
      </c>
      <c r="M310" s="55"/>
      <c r="N310" s="86"/>
      <c r="O310" s="89"/>
      <c r="P310" s="86"/>
      <c r="Q310" s="87"/>
      <c r="R310" s="70"/>
      <c r="S310" s="55"/>
    </row>
    <row r="311" spans="1:19" x14ac:dyDescent="0.25">
      <c r="A311" s="55" t="s">
        <v>1044</v>
      </c>
      <c r="B311" s="64" t="s">
        <v>1044</v>
      </c>
      <c r="C311" s="69"/>
      <c r="D311" s="55">
        <v>47658</v>
      </c>
      <c r="M311" s="55"/>
      <c r="N311" s="86"/>
      <c r="O311" s="89"/>
      <c r="P311" s="86"/>
      <c r="Q311" s="87"/>
      <c r="R311" s="70"/>
      <c r="S311" s="55"/>
    </row>
    <row r="312" spans="1:19" x14ac:dyDescent="0.25">
      <c r="A312" s="55" t="s">
        <v>935</v>
      </c>
      <c r="B312" s="64" t="s">
        <v>935</v>
      </c>
      <c r="C312" s="69"/>
      <c r="D312" s="55">
        <v>36217</v>
      </c>
      <c r="M312" s="55"/>
      <c r="N312" s="86"/>
      <c r="O312" s="89"/>
      <c r="P312" s="86"/>
      <c r="Q312" s="87"/>
      <c r="R312" s="70"/>
      <c r="S312" s="55"/>
    </row>
    <row r="313" spans="1:19" x14ac:dyDescent="0.25">
      <c r="A313" s="55" t="s">
        <v>423</v>
      </c>
      <c r="B313" s="64" t="s">
        <v>423</v>
      </c>
      <c r="C313" s="69"/>
      <c r="D313" s="55">
        <v>25847</v>
      </c>
      <c r="M313" s="55"/>
      <c r="N313" s="86"/>
      <c r="O313" s="89"/>
      <c r="P313" s="86"/>
      <c r="Q313" s="87"/>
      <c r="R313" s="70"/>
      <c r="S313" s="55"/>
    </row>
    <row r="314" spans="1:19" x14ac:dyDescent="0.25">
      <c r="A314" s="55" t="s">
        <v>615</v>
      </c>
      <c r="B314" s="64" t="s">
        <v>615</v>
      </c>
      <c r="C314" s="69"/>
      <c r="D314" s="55">
        <v>20158</v>
      </c>
      <c r="M314" s="55"/>
      <c r="N314" s="86"/>
      <c r="O314" s="89"/>
      <c r="P314" s="86"/>
      <c r="Q314" s="87"/>
      <c r="R314" s="70"/>
      <c r="S314" s="55"/>
    </row>
    <row r="315" spans="1:19" x14ac:dyDescent="0.25">
      <c r="A315" s="55" t="s">
        <v>372</v>
      </c>
      <c r="B315" s="64" t="s">
        <v>372</v>
      </c>
      <c r="C315" s="69"/>
      <c r="D315" s="55">
        <v>43498</v>
      </c>
      <c r="M315" s="55"/>
      <c r="N315" s="86"/>
      <c r="O315" s="89"/>
      <c r="P315" s="86"/>
      <c r="Q315" s="87"/>
      <c r="R315" s="70"/>
      <c r="S315" s="55"/>
    </row>
    <row r="316" spans="1:19" x14ac:dyDescent="0.25">
      <c r="A316" s="55" t="s">
        <v>332</v>
      </c>
      <c r="B316" s="64" t="s">
        <v>332</v>
      </c>
      <c r="C316" s="69"/>
      <c r="D316" s="55">
        <v>32461</v>
      </c>
      <c r="M316" s="55"/>
      <c r="N316" s="86"/>
      <c r="O316" s="89"/>
      <c r="P316" s="86"/>
      <c r="Q316" s="87"/>
      <c r="R316" s="70"/>
      <c r="S316" s="55"/>
    </row>
    <row r="317" spans="1:19" x14ac:dyDescent="0.25">
      <c r="A317" s="55" t="s">
        <v>2416</v>
      </c>
      <c r="B317" s="64" t="s">
        <v>2416</v>
      </c>
      <c r="C317" s="69"/>
      <c r="D317" s="55">
        <v>25941</v>
      </c>
      <c r="M317" s="55"/>
      <c r="N317" s="86"/>
      <c r="O317" s="89"/>
      <c r="P317" s="86"/>
      <c r="Q317" s="87"/>
      <c r="R317" s="70"/>
      <c r="S317" s="55"/>
    </row>
    <row r="318" spans="1:19" x14ac:dyDescent="0.25">
      <c r="A318" s="55" t="s">
        <v>2417</v>
      </c>
      <c r="B318" s="64" t="s">
        <v>2417</v>
      </c>
      <c r="C318" s="69"/>
      <c r="D318" s="55">
        <v>30735</v>
      </c>
      <c r="M318" s="55"/>
      <c r="N318" s="86"/>
      <c r="O318" s="89"/>
      <c r="P318" s="86"/>
      <c r="Q318" s="87"/>
      <c r="R318" s="70"/>
      <c r="S318" s="55"/>
    </row>
    <row r="319" spans="1:19" x14ac:dyDescent="0.25">
      <c r="A319" s="55" t="s">
        <v>929</v>
      </c>
      <c r="B319" s="64" t="s">
        <v>929</v>
      </c>
      <c r="C319" s="69"/>
      <c r="D319" s="55">
        <v>42458</v>
      </c>
      <c r="M319" s="55"/>
      <c r="N319" s="86"/>
      <c r="O319" s="89"/>
      <c r="P319" s="86"/>
      <c r="Q319" s="87"/>
      <c r="R319" s="70"/>
      <c r="S319" s="55"/>
    </row>
    <row r="320" spans="1:19" x14ac:dyDescent="0.25">
      <c r="A320" s="55" t="s">
        <v>1141</v>
      </c>
      <c r="B320" s="64" t="s">
        <v>1141</v>
      </c>
      <c r="C320" s="69"/>
      <c r="D320" s="55">
        <v>22846</v>
      </c>
      <c r="M320" s="55"/>
      <c r="N320" s="86"/>
      <c r="O320" s="89"/>
      <c r="P320" s="86"/>
      <c r="Q320" s="87"/>
      <c r="R320" s="70"/>
      <c r="S320" s="55"/>
    </row>
    <row r="321" spans="1:19" x14ac:dyDescent="0.25">
      <c r="A321" s="55" t="s">
        <v>1704</v>
      </c>
      <c r="B321" s="64" t="s">
        <v>1704</v>
      </c>
      <c r="C321" s="69"/>
      <c r="D321" s="55">
        <v>25604</v>
      </c>
      <c r="M321" s="55"/>
      <c r="N321" s="86"/>
      <c r="O321" s="89"/>
      <c r="P321" s="86"/>
      <c r="Q321" s="87"/>
      <c r="R321" s="70"/>
      <c r="S321" s="55"/>
    </row>
    <row r="322" spans="1:19" x14ac:dyDescent="0.25">
      <c r="A322" s="55" t="s">
        <v>306</v>
      </c>
      <c r="B322" s="64" t="s">
        <v>306</v>
      </c>
      <c r="C322" s="69"/>
      <c r="D322" s="55">
        <v>21455</v>
      </c>
      <c r="M322" s="55"/>
      <c r="N322" s="86"/>
      <c r="O322" s="89"/>
      <c r="P322" s="86"/>
      <c r="Q322" s="87"/>
      <c r="R322" s="70"/>
      <c r="S322" s="55"/>
    </row>
    <row r="323" spans="1:19" x14ac:dyDescent="0.25">
      <c r="A323" s="55" t="s">
        <v>521</v>
      </c>
      <c r="B323" s="64" t="s">
        <v>521</v>
      </c>
      <c r="C323" s="69"/>
      <c r="D323" s="55">
        <v>24099</v>
      </c>
      <c r="M323" s="55"/>
      <c r="N323" s="86"/>
      <c r="O323" s="89"/>
      <c r="P323" s="86"/>
      <c r="Q323" s="87"/>
      <c r="R323" s="70"/>
      <c r="S323" s="55"/>
    </row>
    <row r="324" spans="1:19" x14ac:dyDescent="0.25">
      <c r="A324" s="55" t="s">
        <v>2418</v>
      </c>
      <c r="B324" s="64" t="s">
        <v>2418</v>
      </c>
      <c r="C324" s="69"/>
      <c r="D324" s="55">
        <v>25806</v>
      </c>
      <c r="M324" s="55"/>
      <c r="N324" s="86"/>
      <c r="O324" s="89"/>
      <c r="P324" s="86"/>
      <c r="Q324" s="87"/>
      <c r="R324" s="70"/>
      <c r="S324" s="55"/>
    </row>
    <row r="325" spans="1:19" x14ac:dyDescent="0.25">
      <c r="A325" s="55" t="s">
        <v>964</v>
      </c>
      <c r="B325" s="64" t="s">
        <v>964</v>
      </c>
      <c r="C325" s="69"/>
      <c r="D325" s="55">
        <v>22012</v>
      </c>
      <c r="M325" s="55"/>
      <c r="N325" s="86"/>
      <c r="O325" s="89"/>
      <c r="P325" s="86"/>
      <c r="Q325" s="87"/>
      <c r="R325" s="70"/>
      <c r="S325" s="55"/>
    </row>
    <row r="326" spans="1:19" x14ac:dyDescent="0.25">
      <c r="A326" s="55" t="s">
        <v>419</v>
      </c>
      <c r="B326" s="64" t="s">
        <v>419</v>
      </c>
      <c r="C326" s="69"/>
      <c r="D326" s="55">
        <v>20396</v>
      </c>
      <c r="M326" s="55"/>
      <c r="N326" s="86"/>
      <c r="O326" s="89"/>
      <c r="P326" s="86"/>
      <c r="Q326" s="87"/>
      <c r="R326" s="70"/>
      <c r="S326" s="55"/>
    </row>
    <row r="327" spans="1:19" x14ac:dyDescent="0.25">
      <c r="A327" s="55" t="s">
        <v>966</v>
      </c>
      <c r="B327" s="64" t="s">
        <v>966</v>
      </c>
      <c r="C327" s="69"/>
      <c r="D327" s="55">
        <v>24893</v>
      </c>
      <c r="M327" s="55"/>
      <c r="N327" s="86"/>
      <c r="O327" s="89"/>
      <c r="P327" s="86"/>
      <c r="Q327" s="87"/>
      <c r="R327" s="70"/>
      <c r="S327" s="55"/>
    </row>
    <row r="328" spans="1:19" x14ac:dyDescent="0.25">
      <c r="A328" s="55" t="s">
        <v>489</v>
      </c>
      <c r="B328" s="64" t="s">
        <v>489</v>
      </c>
      <c r="C328" s="69"/>
      <c r="D328" s="55">
        <v>25692</v>
      </c>
      <c r="M328" s="55"/>
      <c r="N328" s="86"/>
      <c r="O328" s="89"/>
      <c r="P328" s="86"/>
      <c r="Q328" s="87"/>
      <c r="R328" s="70"/>
      <c r="S328" s="55"/>
    </row>
    <row r="329" spans="1:19" x14ac:dyDescent="0.25">
      <c r="A329" s="55" t="s">
        <v>972</v>
      </c>
      <c r="B329" s="64" t="s">
        <v>972</v>
      </c>
      <c r="C329" s="69"/>
      <c r="D329" s="55">
        <v>28462</v>
      </c>
      <c r="M329" s="55"/>
      <c r="N329" s="86"/>
      <c r="O329" s="89"/>
      <c r="P329" s="86"/>
      <c r="Q329" s="87"/>
      <c r="R329" s="70"/>
      <c r="S329" s="55"/>
    </row>
    <row r="330" spans="1:19" x14ac:dyDescent="0.25">
      <c r="A330" s="55" t="s">
        <v>391</v>
      </c>
      <c r="B330" s="64" t="s">
        <v>391</v>
      </c>
      <c r="C330" s="69"/>
      <c r="D330" s="55">
        <v>32703</v>
      </c>
      <c r="M330" s="55"/>
      <c r="N330" s="86"/>
      <c r="O330" s="89"/>
      <c r="P330" s="86"/>
      <c r="Q330" s="87"/>
      <c r="R330" s="70"/>
      <c r="S330" s="55"/>
    </row>
    <row r="331" spans="1:19" x14ac:dyDescent="0.25">
      <c r="A331" s="55" t="s">
        <v>591</v>
      </c>
      <c r="B331" s="64" t="s">
        <v>591</v>
      </c>
      <c r="C331" s="69"/>
      <c r="D331" s="55">
        <v>28276</v>
      </c>
      <c r="M331" s="55"/>
      <c r="N331" s="86"/>
      <c r="O331" s="89"/>
      <c r="P331" s="86"/>
      <c r="Q331" s="87"/>
      <c r="R331" s="70"/>
      <c r="S331" s="55"/>
    </row>
    <row r="332" spans="1:19" x14ac:dyDescent="0.25">
      <c r="A332" s="55" t="s">
        <v>957</v>
      </c>
      <c r="B332" s="64" t="s">
        <v>957</v>
      </c>
      <c r="C332" s="69"/>
      <c r="D332" s="55">
        <v>26325</v>
      </c>
      <c r="M332" s="55"/>
      <c r="N332" s="86"/>
      <c r="O332" s="89"/>
      <c r="P332" s="86"/>
      <c r="Q332" s="87"/>
      <c r="R332" s="70"/>
      <c r="S332" s="55"/>
    </row>
    <row r="333" spans="1:19" x14ac:dyDescent="0.25">
      <c r="A333" s="55" t="s">
        <v>715</v>
      </c>
      <c r="B333" s="64" t="s">
        <v>715</v>
      </c>
      <c r="C333" s="69"/>
      <c r="D333" s="55">
        <v>45377</v>
      </c>
      <c r="M333" s="55"/>
      <c r="N333" s="86"/>
      <c r="O333" s="89"/>
      <c r="P333" s="86"/>
      <c r="Q333" s="87"/>
      <c r="R333" s="70"/>
      <c r="S333" s="55"/>
    </row>
    <row r="334" spans="1:19" x14ac:dyDescent="0.25">
      <c r="A334" s="55" t="s">
        <v>453</v>
      </c>
      <c r="B334" s="64" t="s">
        <v>453</v>
      </c>
      <c r="C334" s="69"/>
      <c r="D334" s="55">
        <v>21829</v>
      </c>
      <c r="M334" s="55"/>
      <c r="N334" s="86"/>
      <c r="O334" s="89"/>
      <c r="P334" s="86"/>
      <c r="Q334" s="87"/>
      <c r="R334" s="70"/>
      <c r="S334" s="55"/>
    </row>
    <row r="335" spans="1:19" x14ac:dyDescent="0.25">
      <c r="A335" s="55" t="s">
        <v>593</v>
      </c>
      <c r="B335" s="64" t="s">
        <v>593</v>
      </c>
      <c r="C335" s="69"/>
      <c r="D335" s="55">
        <v>47189</v>
      </c>
      <c r="M335" s="55"/>
      <c r="N335" s="86"/>
      <c r="O335" s="89"/>
      <c r="P335" s="86"/>
      <c r="Q335" s="87"/>
      <c r="R335" s="70"/>
      <c r="S335" s="55"/>
    </row>
    <row r="336" spans="1:19" x14ac:dyDescent="0.25">
      <c r="A336" s="55" t="s">
        <v>1624</v>
      </c>
      <c r="B336" s="64" t="s">
        <v>1624</v>
      </c>
      <c r="C336" s="69"/>
      <c r="D336" s="55">
        <v>29887</v>
      </c>
      <c r="M336" s="55"/>
      <c r="N336" s="86"/>
      <c r="O336" s="89"/>
      <c r="P336" s="86"/>
      <c r="Q336" s="87"/>
      <c r="R336" s="70"/>
      <c r="S336" s="55"/>
    </row>
    <row r="337" spans="1:19" x14ac:dyDescent="0.25">
      <c r="A337" s="55" t="s">
        <v>2419</v>
      </c>
      <c r="B337" s="64" t="s">
        <v>2419</v>
      </c>
      <c r="C337" s="69"/>
      <c r="D337" s="55">
        <v>42771</v>
      </c>
      <c r="M337" s="55"/>
      <c r="N337" s="86"/>
      <c r="O337" s="89"/>
      <c r="P337" s="86"/>
      <c r="Q337" s="87"/>
      <c r="R337" s="70"/>
      <c r="S337" s="55"/>
    </row>
    <row r="338" spans="1:19" x14ac:dyDescent="0.25">
      <c r="A338" s="55" t="s">
        <v>380</v>
      </c>
      <c r="B338" s="64" t="s">
        <v>380</v>
      </c>
      <c r="C338" s="69"/>
      <c r="D338" s="55">
        <v>21917</v>
      </c>
      <c r="M338" s="55"/>
      <c r="N338" s="86"/>
      <c r="O338" s="89"/>
      <c r="P338" s="86"/>
      <c r="Q338" s="87"/>
      <c r="R338" s="70"/>
      <c r="S338" s="55"/>
    </row>
    <row r="339" spans="1:19" x14ac:dyDescent="0.25">
      <c r="A339" s="55" t="s">
        <v>634</v>
      </c>
      <c r="B339" s="64" t="s">
        <v>634</v>
      </c>
      <c r="C339" s="69"/>
      <c r="D339" s="55">
        <v>26835</v>
      </c>
      <c r="M339" s="55"/>
      <c r="N339" s="86"/>
      <c r="O339" s="89"/>
      <c r="P339" s="86"/>
      <c r="Q339" s="87"/>
      <c r="R339" s="70"/>
      <c r="S339" s="55"/>
    </row>
    <row r="340" spans="1:19" x14ac:dyDescent="0.25">
      <c r="A340" s="55" t="s">
        <v>942</v>
      </c>
      <c r="B340" s="64" t="s">
        <v>942</v>
      </c>
      <c r="C340" s="69"/>
      <c r="D340" s="55">
        <v>34115</v>
      </c>
      <c r="M340" s="55"/>
      <c r="N340" s="86"/>
      <c r="O340" s="89"/>
      <c r="P340" s="86"/>
      <c r="Q340" s="87"/>
      <c r="R340" s="70"/>
      <c r="S340" s="55"/>
    </row>
    <row r="341" spans="1:19" x14ac:dyDescent="0.25">
      <c r="A341" s="55" t="s">
        <v>2420</v>
      </c>
      <c r="B341" s="64" t="s">
        <v>2420</v>
      </c>
      <c r="C341" s="69"/>
      <c r="D341" s="55">
        <v>26029</v>
      </c>
      <c r="M341" s="55"/>
      <c r="N341" s="86"/>
      <c r="O341" s="89"/>
      <c r="P341" s="86"/>
      <c r="Q341" s="87"/>
      <c r="R341" s="70"/>
      <c r="S341" s="55"/>
    </row>
    <row r="342" spans="1:19" x14ac:dyDescent="0.25">
      <c r="A342" s="55" t="s">
        <v>738</v>
      </c>
      <c r="B342" s="64" t="s">
        <v>738</v>
      </c>
      <c r="C342" s="69"/>
      <c r="D342" s="55">
        <v>27026</v>
      </c>
      <c r="M342" s="55"/>
      <c r="N342" s="86"/>
      <c r="O342" s="89"/>
      <c r="P342" s="86"/>
      <c r="Q342" s="87"/>
      <c r="R342" s="70"/>
      <c r="S342" s="55"/>
    </row>
    <row r="343" spans="1:19" x14ac:dyDescent="0.25">
      <c r="A343" s="55" t="s">
        <v>1015</v>
      </c>
      <c r="B343" s="64" t="s">
        <v>1015</v>
      </c>
      <c r="C343" s="69"/>
      <c r="D343" s="55">
        <v>7303</v>
      </c>
      <c r="M343" s="55"/>
      <c r="N343" s="86"/>
      <c r="O343" s="89"/>
      <c r="P343" s="86"/>
      <c r="Q343" s="87"/>
      <c r="R343" s="70"/>
      <c r="S343" s="55"/>
    </row>
    <row r="344" spans="1:19" x14ac:dyDescent="0.25">
      <c r="A344" s="55" t="s">
        <v>409</v>
      </c>
      <c r="B344" s="64" t="s">
        <v>409</v>
      </c>
      <c r="C344" s="69"/>
      <c r="D344" s="55">
        <v>18746</v>
      </c>
      <c r="M344" s="55"/>
      <c r="N344" s="86"/>
      <c r="O344" s="89"/>
      <c r="P344" s="86"/>
      <c r="Q344" s="87"/>
      <c r="R344" s="70"/>
      <c r="S344" s="55"/>
    </row>
    <row r="345" spans="1:19" x14ac:dyDescent="0.25">
      <c r="A345" s="55" t="s">
        <v>269</v>
      </c>
      <c r="B345" s="64" t="s">
        <v>269</v>
      </c>
      <c r="C345" s="69"/>
      <c r="D345" s="55">
        <v>27504</v>
      </c>
      <c r="M345" s="55"/>
      <c r="N345" s="86"/>
      <c r="O345" s="89"/>
      <c r="P345" s="86"/>
      <c r="Q345" s="87"/>
      <c r="R345" s="70"/>
      <c r="S345" s="55"/>
    </row>
    <row r="346" spans="1:19" x14ac:dyDescent="0.25">
      <c r="A346" s="55" t="s">
        <v>693</v>
      </c>
      <c r="B346" s="64" t="s">
        <v>693</v>
      </c>
      <c r="C346" s="69"/>
      <c r="D346" s="55">
        <v>55322</v>
      </c>
      <c r="M346" s="55"/>
      <c r="N346" s="86"/>
      <c r="O346" s="89"/>
      <c r="P346" s="86"/>
      <c r="Q346" s="87"/>
      <c r="R346" s="70"/>
      <c r="S346" s="55"/>
    </row>
    <row r="347" spans="1:19" x14ac:dyDescent="0.25">
      <c r="A347" s="55" t="s">
        <v>427</v>
      </c>
      <c r="B347" s="64" t="s">
        <v>427</v>
      </c>
      <c r="C347" s="69"/>
      <c r="D347" s="55">
        <v>24195</v>
      </c>
      <c r="M347" s="55"/>
      <c r="N347" s="86"/>
      <c r="O347" s="89"/>
      <c r="P347" s="86"/>
      <c r="Q347" s="87"/>
      <c r="R347" s="70"/>
      <c r="S347" s="55"/>
    </row>
    <row r="348" spans="1:19" x14ac:dyDescent="0.25">
      <c r="A348" s="55" t="s">
        <v>1038</v>
      </c>
      <c r="B348" s="64" t="s">
        <v>1038</v>
      </c>
      <c r="C348" s="69"/>
      <c r="D348" s="55">
        <v>34621</v>
      </c>
      <c r="M348" s="55"/>
      <c r="N348" s="86"/>
      <c r="O348" s="89"/>
      <c r="P348" s="86"/>
      <c r="Q348" s="87"/>
      <c r="R348" s="70"/>
      <c r="S348" s="55"/>
    </row>
    <row r="349" spans="1:19" x14ac:dyDescent="0.25">
      <c r="A349" s="55" t="s">
        <v>2421</v>
      </c>
      <c r="B349" s="64" t="s">
        <v>2421</v>
      </c>
      <c r="C349" s="69"/>
      <c r="D349" s="55">
        <v>34932</v>
      </c>
      <c r="M349" s="55"/>
      <c r="N349" s="86"/>
      <c r="O349" s="89"/>
      <c r="P349" s="86"/>
      <c r="Q349" s="87"/>
      <c r="R349" s="70"/>
      <c r="S349" s="55"/>
    </row>
    <row r="350" spans="1:19" x14ac:dyDescent="0.25">
      <c r="A350" s="55" t="s">
        <v>310</v>
      </c>
      <c r="B350" s="64" t="s">
        <v>310</v>
      </c>
      <c r="C350" s="69"/>
      <c r="D350" s="55">
        <v>53127</v>
      </c>
      <c r="M350" s="55"/>
      <c r="N350" s="86"/>
      <c r="O350" s="89"/>
      <c r="P350" s="86"/>
      <c r="Q350" s="87"/>
      <c r="R350" s="70"/>
      <c r="S350" s="55"/>
    </row>
    <row r="351" spans="1:19" x14ac:dyDescent="0.25">
      <c r="A351" s="55" t="s">
        <v>2422</v>
      </c>
      <c r="B351" s="64" t="s">
        <v>2422</v>
      </c>
      <c r="C351" s="69"/>
      <c r="D351" s="55">
        <v>24463</v>
      </c>
      <c r="M351" s="55"/>
      <c r="N351" s="86"/>
      <c r="O351" s="89"/>
      <c r="P351" s="86"/>
      <c r="Q351" s="87"/>
      <c r="R351" s="70"/>
      <c r="S351" s="55"/>
    </row>
    <row r="352" spans="1:19" x14ac:dyDescent="0.25">
      <c r="A352" s="55" t="s">
        <v>1048</v>
      </c>
      <c r="B352" s="64" t="s">
        <v>1048</v>
      </c>
      <c r="C352" s="69"/>
      <c r="D352" s="55">
        <v>25728</v>
      </c>
      <c r="M352" s="55"/>
      <c r="N352" s="86"/>
      <c r="O352" s="89"/>
      <c r="P352" s="86"/>
      <c r="Q352" s="87"/>
      <c r="R352" s="70"/>
      <c r="S352" s="55"/>
    </row>
    <row r="353" spans="1:19" x14ac:dyDescent="0.25">
      <c r="A353" s="55" t="s">
        <v>440</v>
      </c>
      <c r="B353" s="64" t="s">
        <v>440</v>
      </c>
      <c r="C353" s="69"/>
      <c r="D353" s="55">
        <v>25823</v>
      </c>
      <c r="M353" s="55"/>
      <c r="N353" s="86"/>
      <c r="O353" s="89"/>
      <c r="P353" s="86"/>
      <c r="Q353" s="87"/>
      <c r="R353" s="70"/>
      <c r="S353" s="55"/>
    </row>
    <row r="354" spans="1:19" x14ac:dyDescent="0.25">
      <c r="A354" s="55" t="s">
        <v>550</v>
      </c>
      <c r="B354" s="64" t="s">
        <v>550</v>
      </c>
      <c r="C354" s="69"/>
      <c r="D354" s="55">
        <v>23539</v>
      </c>
      <c r="M354" s="55"/>
      <c r="N354" s="86"/>
      <c r="O354" s="89"/>
      <c r="P354" s="86"/>
      <c r="Q354" s="87"/>
      <c r="R354" s="70"/>
      <c r="S354" s="55"/>
    </row>
    <row r="355" spans="1:19" x14ac:dyDescent="0.25">
      <c r="A355" s="55" t="s">
        <v>505</v>
      </c>
      <c r="B355" s="64" t="s">
        <v>505</v>
      </c>
      <c r="C355" s="69"/>
      <c r="D355" s="55">
        <v>67179</v>
      </c>
      <c r="M355" s="55"/>
      <c r="N355" s="86"/>
      <c r="O355" s="89"/>
      <c r="P355" s="86"/>
      <c r="Q355" s="87"/>
      <c r="R355" s="70"/>
      <c r="S355" s="55"/>
    </row>
    <row r="356" spans="1:19" x14ac:dyDescent="0.25">
      <c r="A356" s="55" t="s">
        <v>1056</v>
      </c>
      <c r="B356" s="64" t="s">
        <v>1056</v>
      </c>
      <c r="C356" s="69"/>
      <c r="D356" s="55">
        <v>39802</v>
      </c>
      <c r="M356" s="55"/>
      <c r="N356" s="86"/>
      <c r="O356" s="89"/>
      <c r="P356" s="86"/>
      <c r="Q356" s="87"/>
      <c r="R356" s="70"/>
      <c r="S356" s="55"/>
    </row>
    <row r="357" spans="1:19" x14ac:dyDescent="0.25">
      <c r="A357" s="55" t="s">
        <v>711</v>
      </c>
      <c r="B357" s="64" t="s">
        <v>711</v>
      </c>
      <c r="C357" s="69"/>
      <c r="D357" s="55">
        <v>38537</v>
      </c>
      <c r="M357" s="55"/>
      <c r="N357" s="86"/>
      <c r="O357" s="89"/>
      <c r="P357" s="86"/>
      <c r="Q357" s="87"/>
      <c r="R357" s="70"/>
      <c r="S357" s="55"/>
    </row>
    <row r="358" spans="1:19" x14ac:dyDescent="0.25">
      <c r="A358" s="55" t="s">
        <v>927</v>
      </c>
      <c r="B358" s="64" t="s">
        <v>927</v>
      </c>
      <c r="C358" s="69"/>
      <c r="D358" s="55">
        <v>39185</v>
      </c>
      <c r="M358" s="55"/>
      <c r="N358" s="86"/>
      <c r="O358" s="89"/>
      <c r="P358" s="86"/>
      <c r="Q358" s="87"/>
      <c r="R358" s="70"/>
      <c r="S358" s="55"/>
    </row>
    <row r="359" spans="1:19" x14ac:dyDescent="0.25">
      <c r="A359" s="55" t="s">
        <v>519</v>
      </c>
      <c r="B359" s="64" t="s">
        <v>519</v>
      </c>
      <c r="C359" s="69"/>
      <c r="D359" s="55">
        <v>26485</v>
      </c>
      <c r="M359" s="55"/>
      <c r="N359" s="86"/>
      <c r="O359" s="89"/>
      <c r="P359" s="86"/>
      <c r="Q359" s="87"/>
      <c r="R359" s="70"/>
      <c r="S359" s="55"/>
    </row>
    <row r="360" spans="1:19" x14ac:dyDescent="0.25">
      <c r="A360" s="55" t="s">
        <v>1063</v>
      </c>
      <c r="B360" s="64" t="s">
        <v>1063</v>
      </c>
      <c r="C360" s="69"/>
      <c r="D360" s="55">
        <v>35898</v>
      </c>
      <c r="M360" s="55"/>
      <c r="N360" s="86"/>
      <c r="O360" s="89"/>
      <c r="P360" s="86"/>
      <c r="Q360" s="87"/>
      <c r="R360" s="70"/>
      <c r="S360" s="55"/>
    </row>
    <row r="361" spans="1:19" x14ac:dyDescent="0.25">
      <c r="A361" s="55" t="s">
        <v>2423</v>
      </c>
      <c r="B361" s="64" t="s">
        <v>2423</v>
      </c>
      <c r="C361" s="69"/>
      <c r="D361" s="55">
        <v>32348</v>
      </c>
      <c r="M361" s="55"/>
      <c r="N361" s="86"/>
      <c r="O361" s="89"/>
      <c r="P361" s="86"/>
      <c r="Q361" s="87"/>
      <c r="R361" s="70"/>
      <c r="S361" s="55"/>
    </row>
    <row r="362" spans="1:19" x14ac:dyDescent="0.25">
      <c r="A362" s="55" t="s">
        <v>1073</v>
      </c>
      <c r="B362" s="64" t="s">
        <v>1073</v>
      </c>
      <c r="C362" s="69"/>
      <c r="D362" s="55">
        <v>46820</v>
      </c>
      <c r="M362" s="55"/>
      <c r="N362" s="86"/>
      <c r="O362" s="89"/>
      <c r="P362" s="86"/>
      <c r="Q362" s="87"/>
      <c r="R362" s="70"/>
      <c r="S362" s="55"/>
    </row>
    <row r="363" spans="1:19" x14ac:dyDescent="0.25">
      <c r="A363" s="55" t="s">
        <v>2424</v>
      </c>
      <c r="B363" s="64" t="s">
        <v>2424</v>
      </c>
      <c r="C363" s="69"/>
      <c r="D363" s="55">
        <v>25970</v>
      </c>
      <c r="M363" s="55"/>
      <c r="N363" s="86"/>
      <c r="O363" s="89"/>
      <c r="P363" s="86"/>
      <c r="Q363" s="87"/>
      <c r="R363" s="70"/>
      <c r="S363" s="55"/>
    </row>
    <row r="364" spans="1:19" x14ac:dyDescent="0.25">
      <c r="A364" s="55" t="s">
        <v>2425</v>
      </c>
      <c r="B364" s="64" t="s">
        <v>2425</v>
      </c>
      <c r="C364" s="69"/>
      <c r="D364" s="55">
        <v>16409</v>
      </c>
      <c r="M364" s="55"/>
      <c r="N364" s="86"/>
      <c r="O364" s="89"/>
      <c r="P364" s="86"/>
      <c r="Q364" s="87"/>
      <c r="R364" s="70"/>
      <c r="S364" s="55"/>
    </row>
    <row r="365" spans="1:19" x14ac:dyDescent="0.25">
      <c r="A365" s="55" t="s">
        <v>1011</v>
      </c>
      <c r="B365" s="64" t="s">
        <v>1011</v>
      </c>
      <c r="C365" s="69"/>
      <c r="D365" s="55">
        <v>24718</v>
      </c>
      <c r="M365" s="55"/>
      <c r="N365" s="86"/>
      <c r="O365" s="89"/>
      <c r="P365" s="86"/>
      <c r="Q365" s="87"/>
      <c r="R365" s="70"/>
      <c r="S365" s="55"/>
    </row>
    <row r="366" spans="1:19" x14ac:dyDescent="0.25">
      <c r="A366" s="55" t="s">
        <v>2426</v>
      </c>
      <c r="B366" s="64" t="s">
        <v>2426</v>
      </c>
      <c r="C366" s="69"/>
      <c r="D366" s="55">
        <v>39532</v>
      </c>
      <c r="M366" s="55"/>
      <c r="N366" s="86"/>
      <c r="O366" s="89"/>
      <c r="P366" s="86"/>
      <c r="Q366" s="87"/>
      <c r="R366" s="70"/>
      <c r="S366" s="55"/>
    </row>
    <row r="367" spans="1:19" x14ac:dyDescent="0.25">
      <c r="A367" s="55" t="s">
        <v>834</v>
      </c>
      <c r="B367" s="64" t="s">
        <v>834</v>
      </c>
      <c r="C367" s="69"/>
      <c r="D367" s="55">
        <v>34344</v>
      </c>
      <c r="M367" s="55"/>
      <c r="N367" s="86"/>
      <c r="O367" s="89"/>
      <c r="P367" s="86"/>
      <c r="Q367" s="87"/>
      <c r="R367" s="70"/>
      <c r="S367" s="55"/>
    </row>
    <row r="368" spans="1:19" x14ac:dyDescent="0.25">
      <c r="A368" s="55" t="s">
        <v>619</v>
      </c>
      <c r="B368" s="64" t="s">
        <v>619</v>
      </c>
      <c r="C368" s="69"/>
      <c r="D368" s="55">
        <v>31380</v>
      </c>
      <c r="M368" s="55"/>
      <c r="N368" s="86"/>
      <c r="O368" s="89"/>
      <c r="P368" s="86"/>
      <c r="Q368" s="87"/>
      <c r="R368" s="70"/>
      <c r="S368" s="55"/>
    </row>
    <row r="369" spans="1:19" x14ac:dyDescent="0.25">
      <c r="A369" s="55" t="s">
        <v>460</v>
      </c>
      <c r="B369" s="64" t="s">
        <v>460</v>
      </c>
      <c r="C369" s="69"/>
      <c r="D369" s="55">
        <v>31827</v>
      </c>
      <c r="M369" s="55"/>
      <c r="N369" s="86"/>
      <c r="O369" s="89"/>
      <c r="P369" s="86"/>
      <c r="Q369" s="87"/>
      <c r="R369" s="70"/>
      <c r="S369" s="55"/>
    </row>
    <row r="370" spans="1:19" x14ac:dyDescent="0.25">
      <c r="A370" s="55" t="s">
        <v>2427</v>
      </c>
      <c r="B370" s="64" t="s">
        <v>2427</v>
      </c>
      <c r="C370" s="69"/>
      <c r="D370" s="55">
        <v>32592</v>
      </c>
      <c r="M370" s="55"/>
      <c r="N370" s="86"/>
      <c r="O370" s="89"/>
      <c r="P370" s="86"/>
      <c r="Q370" s="87"/>
      <c r="R370" s="70"/>
      <c r="S370" s="55"/>
    </row>
    <row r="371" spans="1:19" x14ac:dyDescent="0.25">
      <c r="A371" s="55" t="s">
        <v>1231</v>
      </c>
      <c r="B371" s="64" t="s">
        <v>1231</v>
      </c>
      <c r="C371" s="69"/>
      <c r="D371" s="55">
        <v>31936</v>
      </c>
      <c r="M371" s="55"/>
      <c r="N371" s="86"/>
      <c r="O371" s="89"/>
      <c r="P371" s="86"/>
      <c r="Q371" s="87"/>
      <c r="R371" s="70"/>
      <c r="S371" s="55"/>
    </row>
    <row r="372" spans="1:19" x14ac:dyDescent="0.25">
      <c r="A372" s="55" t="s">
        <v>482</v>
      </c>
      <c r="B372" s="64" t="s">
        <v>482</v>
      </c>
      <c r="C372" s="69"/>
      <c r="D372" s="55">
        <v>20958</v>
      </c>
      <c r="M372" s="55"/>
      <c r="N372" s="86"/>
      <c r="O372" s="89"/>
      <c r="P372" s="86"/>
      <c r="Q372" s="87"/>
      <c r="R372" s="70"/>
      <c r="S372" s="55"/>
    </row>
    <row r="373" spans="1:19" x14ac:dyDescent="0.25">
      <c r="A373" s="55" t="s">
        <v>623</v>
      </c>
      <c r="B373" s="64" t="s">
        <v>623</v>
      </c>
      <c r="C373" s="69"/>
      <c r="D373" s="55">
        <v>25821</v>
      </c>
      <c r="M373" s="55"/>
      <c r="N373" s="86"/>
      <c r="O373" s="89"/>
      <c r="P373" s="86"/>
      <c r="Q373" s="87"/>
      <c r="R373" s="70"/>
      <c r="S373" s="55"/>
    </row>
    <row r="374" spans="1:19" x14ac:dyDescent="0.25">
      <c r="A374" s="55" t="s">
        <v>1093</v>
      </c>
      <c r="B374" s="64" t="s">
        <v>1093</v>
      </c>
      <c r="C374" s="69"/>
      <c r="D374" s="55">
        <v>25764</v>
      </c>
      <c r="M374" s="55"/>
      <c r="N374" s="86"/>
      <c r="O374" s="89"/>
      <c r="P374" s="86"/>
      <c r="Q374" s="87"/>
      <c r="R374" s="70"/>
      <c r="S374" s="55"/>
    </row>
    <row r="375" spans="1:19" x14ac:dyDescent="0.25">
      <c r="A375" s="55" t="s">
        <v>1096</v>
      </c>
      <c r="B375" s="64" t="s">
        <v>1096</v>
      </c>
      <c r="C375" s="69"/>
      <c r="D375" s="55">
        <v>27397</v>
      </c>
      <c r="M375" s="55"/>
      <c r="N375" s="86"/>
      <c r="O375" s="89"/>
      <c r="P375" s="86"/>
      <c r="Q375" s="87"/>
      <c r="R375" s="70"/>
      <c r="S375" s="55"/>
    </row>
    <row r="376" spans="1:19" x14ac:dyDescent="0.25">
      <c r="A376" s="55" t="s">
        <v>2428</v>
      </c>
      <c r="B376" s="64" t="s">
        <v>2428</v>
      </c>
      <c r="C376" s="69"/>
      <c r="D376" s="55">
        <v>33940</v>
      </c>
      <c r="M376" s="55"/>
      <c r="N376" s="86"/>
      <c r="O376" s="89"/>
      <c r="P376" s="86"/>
      <c r="Q376" s="87"/>
      <c r="R376" s="70"/>
      <c r="S376" s="55"/>
    </row>
    <row r="377" spans="1:19" x14ac:dyDescent="0.25">
      <c r="A377" s="55" t="s">
        <v>1306</v>
      </c>
      <c r="B377" s="64" t="s">
        <v>1306</v>
      </c>
      <c r="C377" s="69"/>
      <c r="D377" s="55">
        <v>24946</v>
      </c>
      <c r="M377" s="55"/>
      <c r="N377" s="86"/>
      <c r="O377" s="89"/>
      <c r="P377" s="86"/>
      <c r="Q377" s="87"/>
      <c r="R377" s="70"/>
      <c r="S377" s="55"/>
    </row>
    <row r="378" spans="1:19" x14ac:dyDescent="0.25">
      <c r="A378" s="55" t="s">
        <v>456</v>
      </c>
      <c r="B378" s="64" t="s">
        <v>456</v>
      </c>
      <c r="C378" s="69"/>
      <c r="D378" s="55">
        <v>28563</v>
      </c>
      <c r="M378" s="55"/>
      <c r="N378" s="86"/>
      <c r="O378" s="89"/>
      <c r="P378" s="86"/>
      <c r="Q378" s="87"/>
      <c r="R378" s="70"/>
      <c r="S378" s="55"/>
    </row>
    <row r="379" spans="1:19" x14ac:dyDescent="0.25">
      <c r="A379" s="55" t="s">
        <v>1099</v>
      </c>
      <c r="B379" s="64" t="s">
        <v>1099</v>
      </c>
      <c r="C379" s="69"/>
      <c r="D379" s="55">
        <v>25775</v>
      </c>
      <c r="M379" s="55"/>
      <c r="N379" s="86"/>
      <c r="O379" s="89"/>
      <c r="P379" s="86"/>
      <c r="Q379" s="87"/>
      <c r="R379" s="70"/>
      <c r="S379" s="55"/>
    </row>
    <row r="380" spans="1:19" x14ac:dyDescent="0.25">
      <c r="A380" s="55" t="s">
        <v>915</v>
      </c>
      <c r="B380" s="64" t="s">
        <v>915</v>
      </c>
      <c r="C380" s="69"/>
      <c r="D380" s="55">
        <v>38429</v>
      </c>
      <c r="M380" s="55"/>
      <c r="N380" s="86"/>
      <c r="O380" s="89"/>
      <c r="P380" s="86"/>
      <c r="Q380" s="87"/>
      <c r="R380" s="70"/>
      <c r="S380" s="55"/>
    </row>
    <row r="381" spans="1:19" x14ac:dyDescent="0.25">
      <c r="A381" s="55" t="s">
        <v>950</v>
      </c>
      <c r="B381" s="64" t="s">
        <v>950</v>
      </c>
      <c r="C381" s="69"/>
      <c r="D381" s="55">
        <v>31472</v>
      </c>
      <c r="M381" s="55"/>
      <c r="N381" s="86"/>
      <c r="O381" s="89"/>
      <c r="P381" s="86"/>
      <c r="Q381" s="87"/>
      <c r="R381" s="70"/>
      <c r="S381" s="55"/>
    </row>
    <row r="382" spans="1:19" x14ac:dyDescent="0.25">
      <c r="A382" s="55" t="s">
        <v>1054</v>
      </c>
      <c r="B382" s="64" t="s">
        <v>1054</v>
      </c>
      <c r="C382" s="69"/>
      <c r="D382" s="55">
        <v>38392</v>
      </c>
      <c r="M382" s="55"/>
      <c r="N382" s="86"/>
      <c r="O382" s="89"/>
      <c r="P382" s="86"/>
      <c r="Q382" s="87"/>
      <c r="R382" s="70"/>
      <c r="S382" s="55"/>
    </row>
    <row r="383" spans="1:19" x14ac:dyDescent="0.25">
      <c r="A383" s="55" t="s">
        <v>421</v>
      </c>
      <c r="B383" s="64" t="s">
        <v>421</v>
      </c>
      <c r="C383" s="69"/>
      <c r="D383" s="55">
        <v>27539</v>
      </c>
      <c r="M383" s="55"/>
      <c r="N383" s="86"/>
      <c r="O383" s="89"/>
      <c r="P383" s="86"/>
      <c r="Q383" s="87"/>
      <c r="R383" s="70"/>
      <c r="S383" s="55"/>
    </row>
    <row r="384" spans="1:19" x14ac:dyDescent="0.25">
      <c r="A384" s="55" t="s">
        <v>2429</v>
      </c>
      <c r="B384" s="64" t="s">
        <v>2429</v>
      </c>
      <c r="C384" s="69"/>
      <c r="D384" s="55">
        <v>25765</v>
      </c>
      <c r="M384" s="55"/>
      <c r="N384" s="86"/>
      <c r="O384" s="89"/>
      <c r="P384" s="86"/>
      <c r="Q384" s="87"/>
      <c r="R384" s="70"/>
      <c r="S384" s="55"/>
    </row>
    <row r="385" spans="1:19" x14ac:dyDescent="0.25">
      <c r="A385" s="55" t="s">
        <v>1112</v>
      </c>
      <c r="B385" s="64" t="s">
        <v>1112</v>
      </c>
      <c r="C385" s="69"/>
      <c r="D385" s="55">
        <v>24130</v>
      </c>
      <c r="M385" s="55"/>
      <c r="N385" s="86"/>
      <c r="O385" s="89"/>
      <c r="P385" s="86"/>
      <c r="Q385" s="87"/>
      <c r="R385" s="70"/>
      <c r="S385" s="55"/>
    </row>
    <row r="386" spans="1:19" x14ac:dyDescent="0.25">
      <c r="A386" s="55" t="s">
        <v>852</v>
      </c>
      <c r="B386" s="64" t="s">
        <v>852</v>
      </c>
      <c r="C386" s="69"/>
      <c r="D386" s="55">
        <v>21866</v>
      </c>
      <c r="M386" s="55"/>
      <c r="N386" s="86"/>
      <c r="O386" s="89"/>
      <c r="P386" s="86"/>
      <c r="Q386" s="87"/>
      <c r="R386" s="70"/>
      <c r="S386" s="55"/>
    </row>
    <row r="387" spans="1:19" x14ac:dyDescent="0.25">
      <c r="A387" s="55" t="s">
        <v>1117</v>
      </c>
      <c r="B387" s="64" t="s">
        <v>1117</v>
      </c>
      <c r="C387" s="69"/>
      <c r="D387" s="55">
        <v>29983</v>
      </c>
      <c r="M387" s="55"/>
      <c r="N387" s="86"/>
      <c r="O387" s="89"/>
      <c r="P387" s="86"/>
      <c r="Q387" s="87"/>
      <c r="R387" s="70"/>
      <c r="S387" s="55"/>
    </row>
    <row r="388" spans="1:19" x14ac:dyDescent="0.25">
      <c r="A388" s="55" t="s">
        <v>922</v>
      </c>
      <c r="B388" s="64" t="s">
        <v>922</v>
      </c>
      <c r="C388" s="69"/>
      <c r="D388" s="55">
        <v>31425</v>
      </c>
      <c r="M388" s="55"/>
      <c r="N388" s="86"/>
      <c r="O388" s="89"/>
      <c r="P388" s="86"/>
      <c r="Q388" s="87"/>
      <c r="R388" s="70"/>
      <c r="S388" s="55"/>
    </row>
    <row r="389" spans="1:19" x14ac:dyDescent="0.25">
      <c r="A389" s="55" t="s">
        <v>955</v>
      </c>
      <c r="B389" s="64" t="s">
        <v>955</v>
      </c>
      <c r="C389" s="69"/>
      <c r="D389" s="55">
        <v>56601</v>
      </c>
      <c r="M389" s="55"/>
      <c r="N389" s="86"/>
      <c r="O389" s="89"/>
      <c r="P389" s="86"/>
      <c r="Q389" s="87"/>
      <c r="R389" s="70"/>
      <c r="S389" s="55"/>
    </row>
    <row r="390" spans="1:19" x14ac:dyDescent="0.25">
      <c r="A390" s="55" t="s">
        <v>291</v>
      </c>
      <c r="B390" s="64" t="s">
        <v>291</v>
      </c>
      <c r="C390" s="69"/>
      <c r="D390" s="55">
        <v>31601</v>
      </c>
      <c r="M390" s="55"/>
      <c r="N390" s="86"/>
      <c r="O390" s="89"/>
      <c r="P390" s="86"/>
      <c r="Q390" s="87"/>
      <c r="R390" s="70"/>
      <c r="S390" s="55"/>
    </row>
    <row r="391" spans="1:19" x14ac:dyDescent="0.25">
      <c r="A391" s="55" t="s">
        <v>1098</v>
      </c>
      <c r="B391" s="64" t="s">
        <v>1098</v>
      </c>
      <c r="C391" s="69"/>
      <c r="D391" s="55">
        <v>26256</v>
      </c>
      <c r="M391" s="55"/>
      <c r="N391" s="86"/>
      <c r="O391" s="89"/>
      <c r="P391" s="86"/>
      <c r="Q391" s="87"/>
      <c r="R391" s="70"/>
      <c r="S391" s="55"/>
    </row>
    <row r="392" spans="1:19" x14ac:dyDescent="0.25">
      <c r="A392" s="55" t="s">
        <v>1130</v>
      </c>
      <c r="B392" s="64" t="s">
        <v>1130</v>
      </c>
      <c r="C392" s="69"/>
      <c r="D392" s="55">
        <v>30679</v>
      </c>
      <c r="M392" s="55"/>
      <c r="N392" s="86"/>
      <c r="O392" s="89"/>
      <c r="P392" s="86"/>
      <c r="Q392" s="87"/>
      <c r="R392" s="70"/>
      <c r="S392" s="55"/>
    </row>
    <row r="393" spans="1:19" x14ac:dyDescent="0.25">
      <c r="A393" s="55" t="s">
        <v>720</v>
      </c>
      <c r="B393" s="64" t="s">
        <v>720</v>
      </c>
      <c r="C393" s="69"/>
      <c r="D393" s="55">
        <v>30946</v>
      </c>
      <c r="M393" s="55"/>
      <c r="N393" s="86"/>
      <c r="O393" s="89"/>
      <c r="P393" s="86"/>
      <c r="Q393" s="87"/>
      <c r="R393" s="70"/>
      <c r="S393" s="55"/>
    </row>
    <row r="394" spans="1:19" x14ac:dyDescent="0.25">
      <c r="A394" s="55" t="s">
        <v>1133</v>
      </c>
      <c r="B394" s="64" t="s">
        <v>1133</v>
      </c>
      <c r="C394" s="69"/>
      <c r="D394" s="55">
        <v>30997</v>
      </c>
      <c r="M394" s="55"/>
      <c r="N394" s="86"/>
      <c r="O394" s="89"/>
      <c r="P394" s="86"/>
      <c r="Q394" s="87"/>
      <c r="R394" s="70"/>
      <c r="S394" s="55"/>
    </row>
    <row r="395" spans="1:19" x14ac:dyDescent="0.25">
      <c r="A395" s="55" t="s">
        <v>691</v>
      </c>
      <c r="B395" s="64" t="s">
        <v>691</v>
      </c>
      <c r="C395" s="69"/>
      <c r="D395" s="55">
        <v>28450</v>
      </c>
      <c r="M395" s="55"/>
      <c r="N395" s="86"/>
      <c r="O395" s="89"/>
      <c r="P395" s="86"/>
      <c r="Q395" s="87"/>
      <c r="R395" s="70"/>
      <c r="S395" s="55"/>
    </row>
    <row r="396" spans="1:19" x14ac:dyDescent="0.25">
      <c r="A396" s="55" t="s">
        <v>523</v>
      </c>
      <c r="B396" s="64" t="s">
        <v>523</v>
      </c>
      <c r="C396" s="69"/>
      <c r="D396" s="55">
        <v>25803</v>
      </c>
      <c r="M396" s="55"/>
      <c r="N396" s="86"/>
      <c r="O396" s="89"/>
      <c r="P396" s="86"/>
      <c r="Q396" s="87"/>
      <c r="R396" s="70"/>
      <c r="S396" s="55"/>
    </row>
    <row r="397" spans="1:19" x14ac:dyDescent="0.25">
      <c r="A397" s="55" t="s">
        <v>809</v>
      </c>
      <c r="B397" s="64" t="s">
        <v>809</v>
      </c>
      <c r="C397" s="69"/>
      <c r="D397" s="55">
        <v>26096</v>
      </c>
      <c r="M397" s="55"/>
      <c r="N397" s="86"/>
      <c r="O397" s="89"/>
      <c r="P397" s="86"/>
      <c r="Q397" s="87"/>
      <c r="R397" s="70"/>
      <c r="S397" s="55"/>
    </row>
    <row r="398" spans="1:19" x14ac:dyDescent="0.25">
      <c r="A398" s="55" t="s">
        <v>774</v>
      </c>
      <c r="B398" s="64" t="s">
        <v>774</v>
      </c>
      <c r="C398" s="69"/>
      <c r="D398" s="55">
        <v>29585</v>
      </c>
      <c r="M398" s="55"/>
      <c r="N398" s="86"/>
      <c r="O398" s="89"/>
      <c r="P398" s="86"/>
      <c r="Q398" s="87"/>
      <c r="R398" s="70"/>
      <c r="S398" s="55"/>
    </row>
    <row r="399" spans="1:19" x14ac:dyDescent="0.25">
      <c r="A399" s="55" t="s">
        <v>2430</v>
      </c>
      <c r="B399" s="64" t="s">
        <v>2430</v>
      </c>
      <c r="C399" s="69"/>
      <c r="D399" s="55">
        <v>25488</v>
      </c>
      <c r="M399" s="55"/>
      <c r="N399" s="86"/>
      <c r="O399" s="89"/>
      <c r="P399" s="86"/>
      <c r="Q399" s="87"/>
      <c r="R399" s="70"/>
      <c r="S399" s="55"/>
    </row>
    <row r="400" spans="1:19" x14ac:dyDescent="0.25">
      <c r="A400" s="55" t="s">
        <v>400</v>
      </c>
      <c r="B400" s="64" t="s">
        <v>400</v>
      </c>
      <c r="C400" s="69"/>
      <c r="D400" s="55">
        <v>28182</v>
      </c>
      <c r="M400" s="55"/>
      <c r="N400" s="86"/>
      <c r="O400" s="89"/>
      <c r="P400" s="86"/>
      <c r="Q400" s="87"/>
      <c r="R400" s="70"/>
      <c r="S400" s="55"/>
    </row>
    <row r="401" spans="1:19" x14ac:dyDescent="0.25">
      <c r="A401" s="55" t="s">
        <v>580</v>
      </c>
      <c r="B401" s="64" t="s">
        <v>580</v>
      </c>
      <c r="C401" s="69"/>
      <c r="D401" s="55">
        <v>23240</v>
      </c>
      <c r="M401" s="55"/>
      <c r="N401" s="86"/>
      <c r="O401" s="89"/>
      <c r="P401" s="86"/>
      <c r="Q401" s="87"/>
      <c r="R401" s="70"/>
      <c r="S401" s="55"/>
    </row>
    <row r="402" spans="1:19" x14ac:dyDescent="0.25">
      <c r="A402" s="55" t="s">
        <v>776</v>
      </c>
      <c r="B402" s="64" t="s">
        <v>776</v>
      </c>
      <c r="C402" s="69"/>
      <c r="D402" s="55">
        <v>28513</v>
      </c>
      <c r="M402" s="55"/>
      <c r="N402" s="86"/>
      <c r="O402" s="89"/>
      <c r="P402" s="86"/>
      <c r="Q402" s="87"/>
      <c r="R402" s="70"/>
      <c r="S402" s="55"/>
    </row>
    <row r="403" spans="1:19" x14ac:dyDescent="0.25">
      <c r="A403" s="55" t="s">
        <v>1178</v>
      </c>
      <c r="B403" s="64" t="s">
        <v>1178</v>
      </c>
      <c r="C403" s="69"/>
      <c r="D403" s="55">
        <v>28826</v>
      </c>
      <c r="M403" s="55"/>
      <c r="N403" s="86"/>
      <c r="O403" s="89"/>
      <c r="P403" s="86"/>
      <c r="Q403" s="87"/>
      <c r="R403" s="70"/>
      <c r="S403" s="55"/>
    </row>
    <row r="404" spans="1:19" x14ac:dyDescent="0.25">
      <c r="A404" s="55" t="s">
        <v>1181</v>
      </c>
      <c r="B404" s="64" t="s">
        <v>1181</v>
      </c>
      <c r="C404" s="69"/>
      <c r="D404" s="55">
        <v>17253</v>
      </c>
      <c r="M404" s="55"/>
      <c r="N404" s="86"/>
      <c r="O404" s="89"/>
      <c r="P404" s="86"/>
      <c r="Q404" s="87"/>
      <c r="R404" s="70"/>
      <c r="S404" s="55"/>
    </row>
    <row r="405" spans="1:19" x14ac:dyDescent="0.25">
      <c r="A405" s="55" t="s">
        <v>407</v>
      </c>
      <c r="B405" s="64" t="s">
        <v>407</v>
      </c>
      <c r="C405" s="69"/>
      <c r="D405" s="55">
        <v>22006</v>
      </c>
      <c r="M405" s="55"/>
      <c r="N405" s="86"/>
      <c r="O405" s="89"/>
      <c r="P405" s="86"/>
      <c r="Q405" s="87"/>
      <c r="R405" s="70"/>
      <c r="S405" s="55"/>
    </row>
    <row r="406" spans="1:19" x14ac:dyDescent="0.25">
      <c r="A406" s="55" t="s">
        <v>1269</v>
      </c>
      <c r="B406" s="64" t="s">
        <v>1269</v>
      </c>
      <c r="C406" s="69"/>
      <c r="D406" s="55">
        <v>23246</v>
      </c>
      <c r="M406" s="55"/>
      <c r="N406" s="86"/>
      <c r="O406" s="89"/>
      <c r="P406" s="86"/>
      <c r="Q406" s="87"/>
      <c r="R406" s="70"/>
      <c r="S406" s="55"/>
    </row>
    <row r="407" spans="1:19" x14ac:dyDescent="0.25">
      <c r="A407" s="55" t="s">
        <v>1189</v>
      </c>
      <c r="B407" s="64" t="s">
        <v>1189</v>
      </c>
      <c r="C407" s="69"/>
      <c r="D407" s="55">
        <v>32044</v>
      </c>
      <c r="M407" s="55"/>
      <c r="N407" s="86"/>
      <c r="O407" s="89"/>
      <c r="P407" s="86"/>
      <c r="Q407" s="87"/>
      <c r="R407" s="70"/>
      <c r="S407" s="55"/>
    </row>
    <row r="408" spans="1:19" x14ac:dyDescent="0.25">
      <c r="A408" s="55" t="s">
        <v>535</v>
      </c>
      <c r="B408" s="64" t="s">
        <v>535</v>
      </c>
      <c r="C408" s="69"/>
      <c r="D408" s="55">
        <v>24726</v>
      </c>
      <c r="M408" s="55"/>
      <c r="N408" s="86"/>
      <c r="O408" s="89"/>
      <c r="P408" s="86"/>
      <c r="Q408" s="87"/>
      <c r="R408" s="70"/>
      <c r="S408" s="55"/>
    </row>
    <row r="409" spans="1:19" x14ac:dyDescent="0.25">
      <c r="A409" s="55" t="s">
        <v>676</v>
      </c>
      <c r="B409" s="64" t="s">
        <v>676</v>
      </c>
      <c r="C409" s="69"/>
      <c r="D409" s="55">
        <v>29872</v>
      </c>
      <c r="M409" s="55"/>
      <c r="N409" s="86"/>
      <c r="O409" s="89"/>
      <c r="P409" s="86"/>
      <c r="Q409" s="87"/>
      <c r="R409" s="70"/>
      <c r="S409" s="55"/>
    </row>
    <row r="410" spans="1:19" x14ac:dyDescent="0.25">
      <c r="A410" s="55" t="s">
        <v>946</v>
      </c>
      <c r="B410" s="64" t="s">
        <v>946</v>
      </c>
      <c r="C410" s="69"/>
      <c r="D410" s="55">
        <v>25852</v>
      </c>
      <c r="M410" s="55"/>
      <c r="N410" s="86"/>
      <c r="O410" s="89"/>
      <c r="P410" s="86"/>
      <c r="Q410" s="87"/>
      <c r="R410" s="70"/>
      <c r="S410" s="55"/>
    </row>
    <row r="411" spans="1:19" x14ac:dyDescent="0.25">
      <c r="A411" s="55" t="s">
        <v>1204</v>
      </c>
      <c r="B411" s="64" t="s">
        <v>1204</v>
      </c>
      <c r="C411" s="69"/>
      <c r="D411" s="55">
        <v>24757</v>
      </c>
      <c r="M411" s="55"/>
      <c r="N411" s="86"/>
      <c r="O411" s="89"/>
      <c r="P411" s="86"/>
      <c r="Q411" s="87"/>
      <c r="R411" s="70"/>
      <c r="S411" s="55"/>
    </row>
    <row r="412" spans="1:19" x14ac:dyDescent="0.25">
      <c r="A412" s="55" t="s">
        <v>1205</v>
      </c>
      <c r="B412" s="64" t="s">
        <v>1205</v>
      </c>
      <c r="C412" s="69"/>
      <c r="D412" s="55">
        <v>24912</v>
      </c>
      <c r="M412" s="55"/>
      <c r="N412" s="86"/>
      <c r="O412" s="89"/>
      <c r="P412" s="86"/>
      <c r="Q412" s="87"/>
      <c r="R412" s="70"/>
      <c r="S412" s="55"/>
    </row>
    <row r="413" spans="1:19" x14ac:dyDescent="0.25">
      <c r="A413" s="55" t="s">
        <v>875</v>
      </c>
      <c r="B413" s="64" t="s">
        <v>875</v>
      </c>
      <c r="C413" s="69"/>
      <c r="D413" s="55">
        <v>17783</v>
      </c>
      <c r="M413" s="55"/>
      <c r="N413" s="86"/>
      <c r="O413" s="89"/>
      <c r="P413" s="86"/>
      <c r="Q413" s="87"/>
      <c r="R413" s="70"/>
      <c r="S413" s="55"/>
    </row>
    <row r="414" spans="1:19" x14ac:dyDescent="0.25">
      <c r="A414" s="55" t="s">
        <v>2431</v>
      </c>
      <c r="B414" s="64" t="s">
        <v>2431</v>
      </c>
      <c r="C414" s="69"/>
      <c r="D414" s="55">
        <v>22694</v>
      </c>
      <c r="M414" s="55"/>
      <c r="N414" s="86"/>
      <c r="O414" s="89"/>
      <c r="P414" s="86"/>
      <c r="Q414" s="87"/>
      <c r="R414" s="70"/>
      <c r="S414" s="55"/>
    </row>
    <row r="415" spans="1:19" x14ac:dyDescent="0.25">
      <c r="A415" s="55" t="s">
        <v>689</v>
      </c>
      <c r="B415" s="64" t="s">
        <v>689</v>
      </c>
      <c r="C415" s="69"/>
      <c r="D415" s="55">
        <v>25923</v>
      </c>
      <c r="M415" s="55"/>
      <c r="N415" s="86"/>
      <c r="O415" s="89"/>
      <c r="P415" s="86"/>
      <c r="Q415" s="87"/>
      <c r="R415" s="70"/>
      <c r="S415" s="55"/>
    </row>
    <row r="416" spans="1:19" x14ac:dyDescent="0.25">
      <c r="A416" s="55" t="s">
        <v>625</v>
      </c>
      <c r="B416" s="64" t="s">
        <v>625</v>
      </c>
      <c r="C416" s="69"/>
      <c r="D416" s="55">
        <v>29009</v>
      </c>
      <c r="M416" s="55"/>
      <c r="N416" s="86"/>
      <c r="O416" s="89"/>
      <c r="P416" s="86"/>
      <c r="Q416" s="87"/>
      <c r="R416" s="70"/>
      <c r="S416" s="55"/>
    </row>
    <row r="417" spans="1:19" x14ac:dyDescent="0.25">
      <c r="A417" s="55" t="s">
        <v>1577</v>
      </c>
      <c r="B417" s="64" t="s">
        <v>1577</v>
      </c>
      <c r="C417" s="69"/>
      <c r="D417" s="55">
        <v>34853</v>
      </c>
      <c r="M417" s="55"/>
      <c r="N417" s="86"/>
      <c r="O417" s="89"/>
      <c r="P417" s="86"/>
      <c r="Q417" s="87"/>
      <c r="R417" s="70"/>
      <c r="S417" s="55"/>
    </row>
    <row r="418" spans="1:19" x14ac:dyDescent="0.25">
      <c r="A418" s="55" t="s">
        <v>2432</v>
      </c>
      <c r="B418" s="64" t="s">
        <v>2432</v>
      </c>
      <c r="C418" s="69"/>
      <c r="D418" s="55">
        <v>168960</v>
      </c>
      <c r="M418" s="55"/>
      <c r="N418" s="86"/>
      <c r="O418" s="89"/>
      <c r="P418" s="86"/>
      <c r="Q418" s="87"/>
      <c r="R418" s="70"/>
      <c r="S418" s="55"/>
    </row>
    <row r="419" spans="1:19" x14ac:dyDescent="0.25">
      <c r="A419" s="55" t="s">
        <v>2433</v>
      </c>
      <c r="B419" s="64" t="s">
        <v>2433</v>
      </c>
      <c r="C419" s="69"/>
      <c r="D419" s="55">
        <v>21315</v>
      </c>
      <c r="M419" s="55"/>
      <c r="N419" s="86"/>
      <c r="O419" s="89"/>
      <c r="P419" s="86"/>
      <c r="Q419" s="87"/>
      <c r="R419" s="70"/>
      <c r="S419" s="55"/>
    </row>
    <row r="420" spans="1:19" x14ac:dyDescent="0.25">
      <c r="A420" s="55" t="s">
        <v>386</v>
      </c>
      <c r="B420" s="64" t="s">
        <v>386</v>
      </c>
      <c r="C420" s="69"/>
      <c r="D420" s="55">
        <v>32785</v>
      </c>
      <c r="M420" s="55"/>
      <c r="N420" s="86"/>
      <c r="O420" s="89"/>
      <c r="P420" s="86"/>
      <c r="Q420" s="87"/>
      <c r="R420" s="70"/>
      <c r="S420" s="55"/>
    </row>
    <row r="421" spans="1:19" x14ac:dyDescent="0.25">
      <c r="A421" s="55" t="s">
        <v>2434</v>
      </c>
      <c r="B421" s="64" t="s">
        <v>2434</v>
      </c>
      <c r="C421" s="69"/>
      <c r="D421" s="55">
        <v>34891</v>
      </c>
      <c r="M421" s="55"/>
      <c r="N421" s="86"/>
      <c r="O421" s="89"/>
      <c r="P421" s="86"/>
      <c r="Q421" s="87"/>
      <c r="R421" s="70"/>
      <c r="S421" s="55"/>
    </row>
    <row r="422" spans="1:19" x14ac:dyDescent="0.25">
      <c r="A422" s="55" t="s">
        <v>1110</v>
      </c>
      <c r="B422" s="64" t="s">
        <v>1110</v>
      </c>
      <c r="C422" s="69"/>
      <c r="D422" s="55">
        <v>24211</v>
      </c>
      <c r="M422" s="55"/>
      <c r="N422" s="86"/>
      <c r="O422" s="89"/>
      <c r="P422" s="86"/>
      <c r="Q422" s="87"/>
      <c r="R422" s="70"/>
      <c r="S422" s="55"/>
    </row>
    <row r="423" spans="1:19" x14ac:dyDescent="0.25">
      <c r="A423" s="55" t="s">
        <v>101</v>
      </c>
      <c r="B423" s="64" t="s">
        <v>101</v>
      </c>
      <c r="C423" s="69"/>
      <c r="D423" s="55">
        <v>31573</v>
      </c>
      <c r="M423" s="55"/>
      <c r="N423" s="86"/>
      <c r="O423" s="89"/>
      <c r="P423" s="86"/>
      <c r="Q423" s="87"/>
      <c r="R423" s="70"/>
      <c r="S423" s="55"/>
    </row>
    <row r="424" spans="1:19" x14ac:dyDescent="0.25">
      <c r="A424" s="55" t="s">
        <v>2435</v>
      </c>
      <c r="B424" s="64" t="s">
        <v>2435</v>
      </c>
      <c r="C424" s="69"/>
      <c r="D424" s="55">
        <v>33623</v>
      </c>
      <c r="M424" s="55"/>
      <c r="N424" s="86"/>
      <c r="O424" s="89"/>
      <c r="P424" s="86"/>
      <c r="Q424" s="87"/>
      <c r="R424" s="70"/>
      <c r="S424" s="55"/>
    </row>
    <row r="425" spans="1:19" x14ac:dyDescent="0.25">
      <c r="A425" s="55" t="s">
        <v>697</v>
      </c>
      <c r="B425" s="64" t="s">
        <v>697</v>
      </c>
      <c r="C425" s="69"/>
      <c r="D425" s="55">
        <v>27124</v>
      </c>
      <c r="M425" s="55"/>
      <c r="N425" s="86"/>
      <c r="O425" s="89"/>
      <c r="P425" s="86"/>
      <c r="Q425" s="87"/>
      <c r="R425" s="70"/>
      <c r="S425" s="55"/>
    </row>
    <row r="426" spans="1:19" x14ac:dyDescent="0.25">
      <c r="A426" s="55" t="s">
        <v>2436</v>
      </c>
      <c r="B426" s="64" t="s">
        <v>2436</v>
      </c>
      <c r="C426" s="69"/>
      <c r="D426" s="55">
        <v>22443</v>
      </c>
      <c r="M426" s="55"/>
      <c r="N426" s="86"/>
      <c r="O426" s="89"/>
      <c r="P426" s="86"/>
      <c r="Q426" s="87"/>
      <c r="R426" s="70"/>
      <c r="S426" s="55"/>
    </row>
    <row r="427" spans="1:19" x14ac:dyDescent="0.25">
      <c r="A427" s="55" t="s">
        <v>897</v>
      </c>
      <c r="B427" s="64" t="s">
        <v>897</v>
      </c>
      <c r="C427" s="69"/>
      <c r="D427" s="55">
        <v>27992</v>
      </c>
      <c r="M427" s="55"/>
      <c r="N427" s="86"/>
      <c r="O427" s="89"/>
      <c r="P427" s="86"/>
      <c r="Q427" s="87"/>
      <c r="R427" s="70"/>
      <c r="S427" s="55"/>
    </row>
    <row r="428" spans="1:19" x14ac:dyDescent="0.25">
      <c r="A428" s="55" t="s">
        <v>2437</v>
      </c>
      <c r="B428" s="64" t="s">
        <v>2437</v>
      </c>
      <c r="C428" s="69"/>
      <c r="D428" s="55">
        <v>22014</v>
      </c>
      <c r="M428" s="55"/>
      <c r="N428" s="86"/>
      <c r="O428" s="89"/>
      <c r="P428" s="86"/>
      <c r="Q428" s="87"/>
      <c r="R428" s="70"/>
      <c r="S428" s="55"/>
    </row>
    <row r="429" spans="1:19" x14ac:dyDescent="0.25">
      <c r="A429" s="55" t="s">
        <v>278</v>
      </c>
      <c r="B429" s="64" t="s">
        <v>278</v>
      </c>
      <c r="C429" s="69"/>
      <c r="D429" s="55">
        <v>29519</v>
      </c>
      <c r="M429" s="55"/>
      <c r="N429" s="86"/>
      <c r="O429" s="89"/>
      <c r="P429" s="86"/>
      <c r="Q429" s="87"/>
      <c r="R429" s="70"/>
      <c r="S429" s="55"/>
    </row>
    <row r="430" spans="1:19" x14ac:dyDescent="0.25">
      <c r="A430" s="55" t="s">
        <v>1229</v>
      </c>
      <c r="B430" s="64" t="s">
        <v>1229</v>
      </c>
      <c r="C430" s="69"/>
      <c r="D430" s="55">
        <v>32234</v>
      </c>
      <c r="M430" s="55"/>
      <c r="N430" s="86"/>
      <c r="O430" s="89"/>
      <c r="P430" s="86"/>
      <c r="Q430" s="87"/>
      <c r="R430" s="70"/>
      <c r="S430" s="55"/>
    </row>
    <row r="431" spans="1:19" x14ac:dyDescent="0.25">
      <c r="A431" s="55" t="s">
        <v>2438</v>
      </c>
      <c r="B431" s="64" t="s">
        <v>2438</v>
      </c>
      <c r="C431" s="69"/>
      <c r="D431" s="55">
        <v>24478</v>
      </c>
      <c r="M431" s="55"/>
      <c r="N431" s="86"/>
      <c r="O431" s="89"/>
      <c r="P431" s="86"/>
      <c r="Q431" s="87"/>
      <c r="R431" s="70"/>
      <c r="S431" s="55"/>
    </row>
    <row r="432" spans="1:19" x14ac:dyDescent="0.25">
      <c r="A432" s="55" t="s">
        <v>1252</v>
      </c>
      <c r="B432" s="64" t="s">
        <v>1252</v>
      </c>
      <c r="C432" s="69"/>
      <c r="D432" s="55">
        <v>23162</v>
      </c>
      <c r="M432" s="55"/>
      <c r="N432" s="86"/>
      <c r="O432" s="89"/>
      <c r="P432" s="86"/>
      <c r="Q432" s="87"/>
      <c r="R432" s="70"/>
      <c r="S432" s="55"/>
    </row>
    <row r="433" spans="1:19" x14ac:dyDescent="0.25">
      <c r="A433" s="55" t="s">
        <v>1254</v>
      </c>
      <c r="B433" s="64" t="s">
        <v>1254</v>
      </c>
      <c r="C433" s="69"/>
      <c r="D433" s="55">
        <v>38912</v>
      </c>
      <c r="M433" s="55"/>
      <c r="N433" s="86"/>
      <c r="O433" s="89"/>
      <c r="P433" s="86"/>
      <c r="Q433" s="87"/>
      <c r="R433" s="70"/>
      <c r="S433" s="55"/>
    </row>
    <row r="434" spans="1:19" x14ac:dyDescent="0.25">
      <c r="A434" s="55" t="s">
        <v>1256</v>
      </c>
      <c r="B434" s="64" t="s">
        <v>1256</v>
      </c>
      <c r="C434" s="69"/>
      <c r="D434" s="55">
        <v>26564</v>
      </c>
      <c r="M434" s="55"/>
      <c r="N434" s="86"/>
      <c r="O434" s="89"/>
      <c r="P434" s="86"/>
      <c r="Q434" s="87"/>
      <c r="R434" s="70"/>
      <c r="S434" s="55"/>
    </row>
    <row r="435" spans="1:19" x14ac:dyDescent="0.25">
      <c r="A435" s="55" t="s">
        <v>663</v>
      </c>
      <c r="B435" s="64" t="s">
        <v>663</v>
      </c>
      <c r="C435" s="69"/>
      <c r="D435" s="55">
        <v>27584</v>
      </c>
      <c r="M435" s="55"/>
      <c r="N435" s="86"/>
      <c r="O435" s="89"/>
      <c r="P435" s="86"/>
      <c r="Q435" s="87"/>
      <c r="R435" s="70"/>
      <c r="S435" s="55"/>
    </row>
    <row r="436" spans="1:19" x14ac:dyDescent="0.25">
      <c r="A436" s="55" t="s">
        <v>405</v>
      </c>
      <c r="B436" s="64" t="s">
        <v>405</v>
      </c>
      <c r="C436" s="69"/>
      <c r="D436" s="55">
        <v>33014</v>
      </c>
      <c r="M436" s="55"/>
      <c r="N436" s="86"/>
      <c r="O436" s="89"/>
      <c r="P436" s="86"/>
      <c r="Q436" s="87"/>
      <c r="R436" s="70"/>
      <c r="S436" s="55"/>
    </row>
    <row r="437" spans="1:19" x14ac:dyDescent="0.25">
      <c r="A437" s="55" t="s">
        <v>2439</v>
      </c>
      <c r="B437" s="64" t="s">
        <v>2439</v>
      </c>
      <c r="C437" s="69"/>
      <c r="D437" s="55">
        <v>24726</v>
      </c>
      <c r="M437" s="55"/>
      <c r="N437" s="86"/>
      <c r="O437" s="89"/>
      <c r="P437" s="86"/>
      <c r="Q437" s="87"/>
      <c r="R437" s="70"/>
      <c r="S437" s="55"/>
    </row>
    <row r="438" spans="1:19" x14ac:dyDescent="0.25">
      <c r="A438" s="55" t="s">
        <v>553</v>
      </c>
      <c r="B438" s="64" t="s">
        <v>553</v>
      </c>
      <c r="C438" s="69"/>
      <c r="D438" s="55">
        <v>56143</v>
      </c>
      <c r="M438" s="55"/>
      <c r="N438" s="86"/>
      <c r="O438" s="89"/>
      <c r="P438" s="86"/>
      <c r="Q438" s="87"/>
      <c r="R438" s="70"/>
      <c r="S438" s="55"/>
    </row>
    <row r="439" spans="1:19" x14ac:dyDescent="0.25">
      <c r="A439" s="55" t="s">
        <v>1035</v>
      </c>
      <c r="B439" s="64" t="s">
        <v>1035</v>
      </c>
      <c r="C439" s="69"/>
      <c r="D439" s="55">
        <v>41690</v>
      </c>
      <c r="M439" s="55"/>
      <c r="N439" s="86"/>
      <c r="O439" s="89"/>
      <c r="P439" s="86"/>
      <c r="Q439" s="87"/>
      <c r="R439" s="70"/>
      <c r="S439" s="55"/>
    </row>
    <row r="440" spans="1:19" x14ac:dyDescent="0.25">
      <c r="A440" s="55" t="s">
        <v>1266</v>
      </c>
      <c r="B440" s="64" t="s">
        <v>1266</v>
      </c>
      <c r="C440" s="69"/>
      <c r="D440" s="55">
        <v>33481</v>
      </c>
      <c r="M440" s="55"/>
      <c r="N440" s="86"/>
      <c r="O440" s="89"/>
      <c r="P440" s="86"/>
      <c r="Q440" s="87"/>
      <c r="R440" s="70"/>
      <c r="S440" s="55"/>
    </row>
    <row r="441" spans="1:19" x14ac:dyDescent="0.25">
      <c r="A441" s="55" t="s">
        <v>1250</v>
      </c>
      <c r="B441" s="64" t="s">
        <v>1250</v>
      </c>
      <c r="C441" s="69"/>
      <c r="D441" s="55">
        <v>24641</v>
      </c>
      <c r="M441" s="55"/>
      <c r="N441" s="86"/>
      <c r="O441" s="89"/>
      <c r="P441" s="86"/>
      <c r="Q441" s="87"/>
      <c r="R441" s="70"/>
      <c r="S441" s="55"/>
    </row>
    <row r="442" spans="1:19" x14ac:dyDescent="0.25">
      <c r="A442" s="55" t="s">
        <v>681</v>
      </c>
      <c r="B442" s="64" t="s">
        <v>681</v>
      </c>
      <c r="C442" s="69"/>
      <c r="D442" s="55">
        <v>26114</v>
      </c>
      <c r="M442" s="55"/>
      <c r="N442" s="86"/>
      <c r="O442" s="89"/>
      <c r="P442" s="86"/>
      <c r="Q442" s="87"/>
      <c r="R442" s="70"/>
      <c r="S442" s="55"/>
    </row>
    <row r="443" spans="1:19" x14ac:dyDescent="0.25">
      <c r="A443" s="55" t="s">
        <v>1540</v>
      </c>
      <c r="B443" s="64" t="s">
        <v>1540</v>
      </c>
      <c r="C443" s="69"/>
      <c r="D443" s="55">
        <v>34940</v>
      </c>
      <c r="M443" s="55"/>
      <c r="N443" s="86"/>
      <c r="O443" s="89"/>
      <c r="P443" s="86"/>
      <c r="Q443" s="87"/>
      <c r="R443" s="70"/>
      <c r="S443" s="55"/>
    </row>
    <row r="444" spans="1:19" x14ac:dyDescent="0.25">
      <c r="A444" s="55" t="s">
        <v>932</v>
      </c>
      <c r="B444" s="64" t="s">
        <v>932</v>
      </c>
      <c r="C444" s="69"/>
      <c r="D444" s="55">
        <v>37013</v>
      </c>
      <c r="M444" s="55"/>
      <c r="N444" s="86"/>
      <c r="O444" s="89"/>
      <c r="P444" s="86"/>
      <c r="Q444" s="87"/>
      <c r="R444" s="70"/>
      <c r="S444" s="55"/>
    </row>
    <row r="445" spans="1:19" x14ac:dyDescent="0.25">
      <c r="A445" s="55" t="s">
        <v>888</v>
      </c>
      <c r="B445" s="64" t="s">
        <v>888</v>
      </c>
      <c r="C445" s="69"/>
      <c r="D445" s="55">
        <v>36546</v>
      </c>
      <c r="M445" s="55"/>
      <c r="N445" s="86"/>
      <c r="O445" s="89"/>
      <c r="P445" s="86"/>
      <c r="Q445" s="87"/>
      <c r="R445" s="70"/>
      <c r="S445" s="55"/>
    </row>
    <row r="446" spans="1:19" x14ac:dyDescent="0.25">
      <c r="A446" s="55" t="s">
        <v>2440</v>
      </c>
      <c r="B446" s="64" t="s">
        <v>2440</v>
      </c>
      <c r="C446" s="69"/>
      <c r="D446" s="55">
        <v>22489</v>
      </c>
      <c r="M446" s="55"/>
      <c r="N446" s="86"/>
      <c r="O446" s="89"/>
      <c r="P446" s="86"/>
      <c r="Q446" s="87"/>
      <c r="R446" s="70"/>
      <c r="S446" s="55"/>
    </row>
    <row r="447" spans="1:19" x14ac:dyDescent="0.25">
      <c r="A447" s="55" t="s">
        <v>496</v>
      </c>
      <c r="B447" s="64" t="s">
        <v>496</v>
      </c>
      <c r="C447" s="69"/>
      <c r="D447" s="55">
        <v>43352</v>
      </c>
      <c r="M447" s="55"/>
      <c r="N447" s="86"/>
      <c r="O447" s="89"/>
      <c r="P447" s="86"/>
      <c r="Q447" s="87"/>
      <c r="R447" s="70"/>
      <c r="S447" s="55"/>
    </row>
    <row r="448" spans="1:19" x14ac:dyDescent="0.25">
      <c r="A448" s="55" t="s">
        <v>2441</v>
      </c>
      <c r="B448" s="64" t="s">
        <v>2441</v>
      </c>
      <c r="C448" s="69"/>
      <c r="D448" s="55">
        <v>27456</v>
      </c>
      <c r="M448" s="55"/>
      <c r="N448" s="86"/>
      <c r="O448" s="89"/>
      <c r="P448" s="86"/>
      <c r="Q448" s="87"/>
      <c r="R448" s="70"/>
      <c r="S448" s="55"/>
    </row>
    <row r="449" spans="1:19" x14ac:dyDescent="0.25">
      <c r="A449" s="55" t="s">
        <v>1277</v>
      </c>
      <c r="B449" s="64" t="s">
        <v>1277</v>
      </c>
      <c r="C449" s="69"/>
      <c r="D449" s="55">
        <v>25790</v>
      </c>
      <c r="M449" s="55"/>
      <c r="N449" s="86"/>
      <c r="O449" s="89"/>
      <c r="P449" s="86"/>
      <c r="Q449" s="87"/>
      <c r="R449" s="70"/>
      <c r="S449" s="55"/>
    </row>
    <row r="450" spans="1:19" x14ac:dyDescent="0.25">
      <c r="A450" s="55" t="s">
        <v>1659</v>
      </c>
      <c r="B450" s="64" t="s">
        <v>1659</v>
      </c>
      <c r="C450" s="69"/>
      <c r="D450" s="55">
        <v>38738</v>
      </c>
      <c r="M450" s="55"/>
      <c r="N450" s="86"/>
      <c r="O450" s="89"/>
      <c r="P450" s="86"/>
      <c r="Q450" s="87"/>
      <c r="R450" s="70"/>
      <c r="S450" s="55"/>
    </row>
    <row r="451" spans="1:19" x14ac:dyDescent="0.25">
      <c r="A451" s="55" t="s">
        <v>1088</v>
      </c>
      <c r="B451" s="64" t="s">
        <v>1088</v>
      </c>
      <c r="C451" s="69"/>
      <c r="D451" s="55">
        <v>25274</v>
      </c>
      <c r="M451" s="55"/>
      <c r="N451" s="86"/>
      <c r="O451" s="89"/>
      <c r="P451" s="86"/>
      <c r="Q451" s="87"/>
      <c r="R451" s="70"/>
      <c r="S451" s="55"/>
    </row>
    <row r="452" spans="1:19" x14ac:dyDescent="0.25">
      <c r="A452" s="55" t="s">
        <v>1287</v>
      </c>
      <c r="B452" s="64" t="s">
        <v>1287</v>
      </c>
      <c r="C452" s="69"/>
      <c r="D452" s="55">
        <v>21762</v>
      </c>
      <c r="M452" s="55"/>
      <c r="N452" s="86"/>
      <c r="O452" s="89"/>
      <c r="P452" s="86"/>
      <c r="Q452" s="87"/>
      <c r="R452" s="70"/>
      <c r="S452" s="55"/>
    </row>
    <row r="453" spans="1:19" x14ac:dyDescent="0.25">
      <c r="A453" s="55" t="s">
        <v>890</v>
      </c>
      <c r="B453" s="64" t="s">
        <v>890</v>
      </c>
      <c r="C453" s="69"/>
      <c r="D453" s="55">
        <v>43724</v>
      </c>
      <c r="M453" s="55"/>
      <c r="N453" s="86"/>
      <c r="O453" s="89"/>
      <c r="P453" s="86"/>
      <c r="Q453" s="87"/>
      <c r="R453" s="70"/>
      <c r="S453" s="55"/>
    </row>
    <row r="454" spans="1:19" x14ac:dyDescent="0.25">
      <c r="A454" s="55" t="s">
        <v>2442</v>
      </c>
      <c r="B454" s="64" t="s">
        <v>2442</v>
      </c>
      <c r="C454" s="69"/>
      <c r="D454" s="55">
        <v>29229</v>
      </c>
      <c r="M454" s="55"/>
      <c r="N454" s="86"/>
      <c r="O454" s="89"/>
      <c r="P454" s="86"/>
      <c r="Q454" s="87"/>
      <c r="R454" s="70"/>
      <c r="S454" s="55"/>
    </row>
    <row r="455" spans="1:19" x14ac:dyDescent="0.25">
      <c r="A455" s="55" t="s">
        <v>1092</v>
      </c>
      <c r="B455" s="64" t="s">
        <v>1092</v>
      </c>
      <c r="C455" s="69"/>
      <c r="D455" s="55">
        <v>33535</v>
      </c>
      <c r="M455" s="55"/>
      <c r="N455" s="86"/>
      <c r="O455" s="89"/>
      <c r="P455" s="86"/>
      <c r="Q455" s="87"/>
      <c r="R455" s="70"/>
      <c r="S455" s="55"/>
    </row>
    <row r="456" spans="1:19" x14ac:dyDescent="0.25">
      <c r="A456" s="55" t="s">
        <v>1290</v>
      </c>
      <c r="B456" s="64" t="s">
        <v>1290</v>
      </c>
      <c r="C456" s="69"/>
      <c r="D456" s="55">
        <v>24276</v>
      </c>
      <c r="M456" s="55"/>
      <c r="N456" s="86"/>
      <c r="O456" s="89"/>
      <c r="P456" s="86"/>
      <c r="Q456" s="87"/>
      <c r="R456" s="70"/>
      <c r="S456" s="55"/>
    </row>
    <row r="457" spans="1:19" x14ac:dyDescent="0.25">
      <c r="A457" s="55" t="s">
        <v>567</v>
      </c>
      <c r="B457" s="64" t="s">
        <v>567</v>
      </c>
      <c r="C457" s="69"/>
      <c r="D457" s="55">
        <v>25916</v>
      </c>
      <c r="M457" s="55"/>
      <c r="N457" s="86"/>
      <c r="O457" s="89"/>
      <c r="P457" s="86"/>
      <c r="Q457" s="87"/>
      <c r="R457" s="70"/>
      <c r="S457" s="55"/>
    </row>
    <row r="458" spans="1:19" x14ac:dyDescent="0.25">
      <c r="A458" s="55" t="s">
        <v>2443</v>
      </c>
      <c r="B458" s="64" t="s">
        <v>2443</v>
      </c>
      <c r="C458" s="69"/>
      <c r="D458" s="55">
        <v>25743</v>
      </c>
      <c r="M458" s="55"/>
      <c r="N458" s="86"/>
      <c r="O458" s="89"/>
      <c r="P458" s="86"/>
      <c r="Q458" s="87"/>
      <c r="R458" s="70"/>
      <c r="S458" s="55"/>
    </row>
    <row r="459" spans="1:19" x14ac:dyDescent="0.25">
      <c r="A459" s="55" t="s">
        <v>284</v>
      </c>
      <c r="B459" s="64" t="s">
        <v>284</v>
      </c>
      <c r="C459" s="69"/>
      <c r="D459" s="55">
        <v>25208</v>
      </c>
      <c r="M459" s="55"/>
      <c r="N459" s="86"/>
      <c r="O459" s="89"/>
      <c r="P459" s="86"/>
      <c r="Q459" s="87"/>
      <c r="R459" s="70"/>
      <c r="S459" s="55"/>
    </row>
    <row r="460" spans="1:19" x14ac:dyDescent="0.25">
      <c r="A460" s="55" t="s">
        <v>1302</v>
      </c>
      <c r="B460" s="64" t="s">
        <v>1302</v>
      </c>
      <c r="C460" s="69"/>
      <c r="D460" s="55">
        <v>45180</v>
      </c>
      <c r="M460" s="55"/>
      <c r="N460" s="86"/>
      <c r="O460" s="89"/>
      <c r="P460" s="86"/>
      <c r="Q460" s="87"/>
      <c r="R460" s="70"/>
      <c r="S460" s="55"/>
    </row>
    <row r="461" spans="1:19" x14ac:dyDescent="0.25">
      <c r="A461" s="55" t="s">
        <v>1265</v>
      </c>
      <c r="B461" s="64" t="s">
        <v>1265</v>
      </c>
      <c r="C461" s="69"/>
      <c r="D461" s="55">
        <v>57180</v>
      </c>
      <c r="M461" s="55"/>
      <c r="N461" s="86"/>
      <c r="O461" s="89"/>
      <c r="P461" s="86"/>
      <c r="Q461" s="87"/>
      <c r="R461" s="70"/>
      <c r="S461" s="55"/>
    </row>
    <row r="462" spans="1:19" x14ac:dyDescent="0.25">
      <c r="A462" s="55" t="s">
        <v>480</v>
      </c>
      <c r="B462" s="64" t="s">
        <v>480</v>
      </c>
      <c r="C462" s="69"/>
      <c r="D462" s="55">
        <v>42884</v>
      </c>
      <c r="M462" s="55"/>
      <c r="N462" s="86"/>
      <c r="O462" s="89"/>
      <c r="P462" s="86"/>
      <c r="Q462" s="87"/>
      <c r="R462" s="70"/>
      <c r="S462" s="55"/>
    </row>
    <row r="463" spans="1:19" x14ac:dyDescent="0.25">
      <c r="A463" s="55" t="s">
        <v>655</v>
      </c>
      <c r="B463" s="64" t="s">
        <v>655</v>
      </c>
      <c r="C463" s="69"/>
      <c r="D463" s="55">
        <v>18892</v>
      </c>
      <c r="M463" s="55"/>
      <c r="N463" s="86"/>
      <c r="O463" s="89"/>
      <c r="P463" s="86"/>
      <c r="Q463" s="87"/>
      <c r="R463" s="70"/>
      <c r="S463" s="55"/>
    </row>
    <row r="464" spans="1:19" x14ac:dyDescent="0.25">
      <c r="A464" s="55" t="s">
        <v>1322</v>
      </c>
      <c r="B464" s="64" t="s">
        <v>1322</v>
      </c>
      <c r="C464" s="69"/>
      <c r="D464" s="55">
        <v>37514</v>
      </c>
      <c r="M464" s="55"/>
      <c r="N464" s="86"/>
      <c r="O464" s="89"/>
      <c r="P464" s="86"/>
      <c r="Q464" s="87"/>
      <c r="R464" s="70"/>
      <c r="S464" s="55"/>
    </row>
    <row r="465" spans="1:19" x14ac:dyDescent="0.25">
      <c r="A465" s="55" t="s">
        <v>2444</v>
      </c>
      <c r="B465" s="64" t="s">
        <v>2444</v>
      </c>
      <c r="C465" s="69"/>
      <c r="D465" s="55">
        <v>24261</v>
      </c>
      <c r="M465" s="55"/>
      <c r="N465" s="86"/>
      <c r="O465" s="89"/>
      <c r="P465" s="86"/>
      <c r="Q465" s="87"/>
      <c r="R465" s="70"/>
      <c r="S465" s="55"/>
    </row>
    <row r="466" spans="1:19" x14ac:dyDescent="0.25">
      <c r="A466" s="55" t="s">
        <v>2445</v>
      </c>
      <c r="B466" s="64" t="s">
        <v>2445</v>
      </c>
      <c r="C466" s="69"/>
      <c r="D466" s="55">
        <v>16193</v>
      </c>
      <c r="M466" s="55"/>
      <c r="N466" s="86"/>
      <c r="O466" s="89"/>
      <c r="P466" s="86"/>
      <c r="Q466" s="87"/>
      <c r="R466" s="70"/>
      <c r="S466" s="55"/>
    </row>
    <row r="467" spans="1:19" x14ac:dyDescent="0.25">
      <c r="A467" s="55" t="s">
        <v>1024</v>
      </c>
      <c r="B467" s="64" t="s">
        <v>1024</v>
      </c>
      <c r="C467" s="69"/>
      <c r="D467" s="55">
        <v>33138</v>
      </c>
      <c r="M467" s="55"/>
      <c r="N467" s="86"/>
      <c r="O467" s="89"/>
      <c r="P467" s="86"/>
      <c r="Q467" s="87"/>
      <c r="R467" s="70"/>
      <c r="S467" s="55"/>
    </row>
    <row r="468" spans="1:19" x14ac:dyDescent="0.25">
      <c r="A468" s="55" t="s">
        <v>780</v>
      </c>
      <c r="B468" s="64" t="s">
        <v>780</v>
      </c>
      <c r="C468" s="69"/>
      <c r="D468" s="55">
        <v>41381</v>
      </c>
      <c r="M468" s="55"/>
      <c r="N468" s="86"/>
      <c r="O468" s="89"/>
      <c r="P468" s="86"/>
      <c r="Q468" s="87"/>
      <c r="R468" s="70"/>
      <c r="S468" s="55"/>
    </row>
    <row r="469" spans="1:19" x14ac:dyDescent="0.25">
      <c r="A469" s="55" t="s">
        <v>1365</v>
      </c>
      <c r="B469" s="64" t="s">
        <v>1365</v>
      </c>
      <c r="C469" s="69"/>
      <c r="D469" s="55">
        <v>38955</v>
      </c>
      <c r="M469" s="55"/>
      <c r="N469" s="86"/>
      <c r="O469" s="89"/>
      <c r="P469" s="86"/>
      <c r="Q469" s="87"/>
      <c r="R469" s="70"/>
      <c r="S469" s="55"/>
    </row>
    <row r="470" spans="1:19" x14ac:dyDescent="0.25">
      <c r="A470" s="55" t="s">
        <v>1029</v>
      </c>
      <c r="B470" s="64" t="s">
        <v>1029</v>
      </c>
      <c r="C470" s="69"/>
      <c r="D470" s="55">
        <v>47804</v>
      </c>
      <c r="M470" s="55"/>
      <c r="N470" s="86"/>
      <c r="O470" s="89"/>
      <c r="P470" s="86"/>
      <c r="Q470" s="87"/>
      <c r="R470" s="70"/>
      <c r="S470" s="55"/>
    </row>
    <row r="471" spans="1:19" x14ac:dyDescent="0.25">
      <c r="A471" s="55" t="s">
        <v>1369</v>
      </c>
      <c r="B471" s="64" t="s">
        <v>1369</v>
      </c>
      <c r="C471" s="69"/>
      <c r="D471" s="55">
        <v>25802</v>
      </c>
      <c r="M471" s="55"/>
      <c r="N471" s="86"/>
      <c r="O471" s="89"/>
      <c r="P471" s="86"/>
      <c r="Q471" s="87"/>
      <c r="R471" s="70"/>
      <c r="S471" s="55"/>
    </row>
    <row r="472" spans="1:19" x14ac:dyDescent="0.25">
      <c r="A472" s="55" t="s">
        <v>2446</v>
      </c>
      <c r="B472" s="64" t="s">
        <v>2446</v>
      </c>
      <c r="C472" s="69"/>
      <c r="D472" s="55">
        <v>25188</v>
      </c>
      <c r="M472" s="55"/>
      <c r="N472" s="86"/>
      <c r="O472" s="89"/>
      <c r="P472" s="86"/>
      <c r="Q472" s="87"/>
      <c r="R472" s="70"/>
      <c r="S472" s="55"/>
    </row>
    <row r="473" spans="1:19" x14ac:dyDescent="0.25">
      <c r="A473" s="55" t="s">
        <v>1354</v>
      </c>
      <c r="B473" s="64" t="s">
        <v>1354</v>
      </c>
      <c r="C473" s="69"/>
      <c r="D473" s="55">
        <v>25555</v>
      </c>
      <c r="M473" s="55"/>
      <c r="N473" s="86"/>
      <c r="O473" s="89"/>
      <c r="P473" s="86"/>
      <c r="Q473" s="87"/>
      <c r="R473" s="70"/>
      <c r="S473" s="55"/>
    </row>
    <row r="474" spans="1:19" x14ac:dyDescent="0.25">
      <c r="A474" s="55" t="s">
        <v>600</v>
      </c>
      <c r="B474" s="64" t="s">
        <v>600</v>
      </c>
      <c r="C474" s="69"/>
      <c r="D474" s="55">
        <v>27489</v>
      </c>
      <c r="M474" s="55"/>
      <c r="N474" s="86"/>
      <c r="O474" s="89"/>
      <c r="P474" s="86"/>
      <c r="Q474" s="87"/>
      <c r="R474" s="70"/>
      <c r="S474" s="55"/>
    </row>
    <row r="475" spans="1:19" x14ac:dyDescent="0.25">
      <c r="A475" s="55" t="s">
        <v>491</v>
      </c>
      <c r="B475" s="64" t="s">
        <v>491</v>
      </c>
      <c r="C475" s="69"/>
      <c r="D475" s="55">
        <v>25940</v>
      </c>
      <c r="M475" s="55"/>
      <c r="N475" s="86"/>
      <c r="O475" s="89"/>
      <c r="P475" s="86"/>
      <c r="Q475" s="87"/>
      <c r="R475" s="70"/>
      <c r="S475" s="55"/>
    </row>
    <row r="476" spans="1:19" x14ac:dyDescent="0.25">
      <c r="A476" s="55" t="s">
        <v>828</v>
      </c>
      <c r="B476" s="64" t="s">
        <v>828</v>
      </c>
      <c r="C476" s="69"/>
      <c r="D476" s="55">
        <v>26874</v>
      </c>
      <c r="M476" s="55"/>
      <c r="N476" s="86"/>
      <c r="O476" s="89"/>
      <c r="P476" s="86"/>
      <c r="Q476" s="87"/>
      <c r="R476" s="70"/>
      <c r="S476" s="55"/>
    </row>
    <row r="477" spans="1:19" x14ac:dyDescent="0.25">
      <c r="A477" s="55" t="s">
        <v>2447</v>
      </c>
      <c r="B477" s="64" t="s">
        <v>2447</v>
      </c>
      <c r="C477" s="69"/>
      <c r="D477" s="55">
        <v>38927</v>
      </c>
      <c r="M477" s="55"/>
      <c r="N477" s="86"/>
      <c r="O477" s="89"/>
      <c r="P477" s="86"/>
      <c r="Q477" s="87"/>
      <c r="R477" s="70"/>
      <c r="S477" s="55"/>
    </row>
    <row r="478" spans="1:19" x14ac:dyDescent="0.25">
      <c r="A478" s="55" t="s">
        <v>1127</v>
      </c>
      <c r="B478" s="64" t="s">
        <v>1127</v>
      </c>
      <c r="C478" s="69"/>
      <c r="D478" s="55">
        <v>26226</v>
      </c>
      <c r="M478" s="55"/>
      <c r="N478" s="86"/>
      <c r="O478" s="89"/>
      <c r="P478" s="86"/>
      <c r="Q478" s="87"/>
      <c r="R478" s="70"/>
      <c r="S478" s="55"/>
    </row>
    <row r="479" spans="1:19" x14ac:dyDescent="0.25">
      <c r="A479" s="55" t="s">
        <v>384</v>
      </c>
      <c r="B479" s="64" t="s">
        <v>384</v>
      </c>
      <c r="C479" s="69"/>
      <c r="D479" s="55">
        <v>45568</v>
      </c>
      <c r="M479" s="55"/>
      <c r="N479" s="86"/>
      <c r="O479" s="89"/>
      <c r="P479" s="86"/>
      <c r="Q479" s="87"/>
      <c r="R479" s="70"/>
      <c r="S479" s="55"/>
    </row>
    <row r="480" spans="1:19" x14ac:dyDescent="0.25">
      <c r="A480" s="55" t="s">
        <v>1475</v>
      </c>
      <c r="B480" s="64" t="s">
        <v>1475</v>
      </c>
      <c r="C480" s="69"/>
      <c r="D480" s="55">
        <v>32423</v>
      </c>
      <c r="M480" s="55"/>
      <c r="N480" s="86"/>
      <c r="O480" s="89"/>
      <c r="P480" s="86"/>
      <c r="Q480" s="87"/>
      <c r="R480" s="70"/>
      <c r="S480" s="55"/>
    </row>
    <row r="481" spans="1:19" x14ac:dyDescent="0.25">
      <c r="A481" s="55" t="s">
        <v>920</v>
      </c>
      <c r="B481" s="64" t="s">
        <v>920</v>
      </c>
      <c r="C481" s="69"/>
      <c r="D481" s="55">
        <v>29234</v>
      </c>
      <c r="M481" s="55"/>
      <c r="N481" s="86"/>
      <c r="O481" s="89"/>
      <c r="P481" s="86"/>
      <c r="Q481" s="87"/>
      <c r="R481" s="70"/>
      <c r="S481" s="55"/>
    </row>
    <row r="482" spans="1:19" x14ac:dyDescent="0.25">
      <c r="A482" s="55" t="s">
        <v>355</v>
      </c>
      <c r="B482" s="64" t="s">
        <v>355</v>
      </c>
      <c r="C482" s="69"/>
      <c r="D482" s="55">
        <v>20287</v>
      </c>
      <c r="M482" s="55"/>
      <c r="N482" s="86"/>
      <c r="O482" s="89"/>
      <c r="P482" s="86"/>
      <c r="Q482" s="87"/>
      <c r="R482" s="70"/>
      <c r="S482" s="55"/>
    </row>
    <row r="483" spans="1:19" x14ac:dyDescent="0.25">
      <c r="A483" s="55" t="s">
        <v>2448</v>
      </c>
      <c r="B483" s="64" t="s">
        <v>2448</v>
      </c>
      <c r="C483" s="69"/>
      <c r="D483" s="55">
        <v>40102</v>
      </c>
      <c r="M483" s="55"/>
      <c r="N483" s="86"/>
      <c r="O483" s="89"/>
      <c r="P483" s="86"/>
      <c r="Q483" s="87"/>
      <c r="R483" s="70"/>
      <c r="S483" s="55"/>
    </row>
    <row r="484" spans="1:19" x14ac:dyDescent="0.25">
      <c r="A484" s="55" t="s">
        <v>432</v>
      </c>
      <c r="B484" s="64" t="s">
        <v>432</v>
      </c>
      <c r="C484" s="69"/>
      <c r="D484" s="55">
        <v>25895</v>
      </c>
      <c r="M484" s="55"/>
      <c r="N484" s="86"/>
      <c r="O484" s="89"/>
      <c r="P484" s="86"/>
      <c r="Q484" s="87"/>
      <c r="R484" s="70"/>
      <c r="S484" s="55"/>
    </row>
    <row r="485" spans="1:19" x14ac:dyDescent="0.25">
      <c r="A485" s="55" t="s">
        <v>632</v>
      </c>
      <c r="B485" s="64" t="s">
        <v>632</v>
      </c>
      <c r="C485" s="69"/>
      <c r="D485" s="55">
        <v>37107</v>
      </c>
      <c r="M485" s="55"/>
      <c r="N485" s="86"/>
      <c r="O485" s="89"/>
      <c r="P485" s="86"/>
      <c r="Q485" s="87"/>
      <c r="R485" s="70"/>
      <c r="S485" s="55"/>
    </row>
    <row r="486" spans="1:19" x14ac:dyDescent="0.25">
      <c r="A486" s="55" t="s">
        <v>1137</v>
      </c>
      <c r="B486" s="64" t="s">
        <v>1137</v>
      </c>
      <c r="C486" s="69"/>
      <c r="D486" s="55">
        <v>25678</v>
      </c>
      <c r="M486" s="55"/>
      <c r="N486" s="86"/>
      <c r="O486" s="89"/>
      <c r="P486" s="86"/>
      <c r="Q486" s="87"/>
      <c r="R486" s="70"/>
      <c r="S486" s="55"/>
    </row>
    <row r="487" spans="1:19" x14ac:dyDescent="0.25">
      <c r="A487" s="55" t="s">
        <v>1132</v>
      </c>
      <c r="B487" s="64" t="s">
        <v>1132</v>
      </c>
      <c r="C487" s="69"/>
      <c r="D487" s="55">
        <v>36569</v>
      </c>
      <c r="M487" s="55"/>
      <c r="N487" s="86"/>
      <c r="O487" s="89"/>
      <c r="P487" s="86"/>
      <c r="Q487" s="87"/>
      <c r="R487" s="70"/>
      <c r="S487" s="55"/>
    </row>
    <row r="488" spans="1:19" x14ac:dyDescent="0.25">
      <c r="A488" s="55" t="s">
        <v>1402</v>
      </c>
      <c r="B488" s="64" t="s">
        <v>1402</v>
      </c>
      <c r="C488" s="69"/>
      <c r="D488" s="55">
        <v>34986</v>
      </c>
      <c r="M488" s="55"/>
      <c r="N488" s="86"/>
      <c r="O488" s="89"/>
      <c r="P488" s="86"/>
      <c r="Q488" s="87"/>
      <c r="R488" s="70"/>
      <c r="S488" s="55"/>
    </row>
    <row r="489" spans="1:19" x14ac:dyDescent="0.25">
      <c r="A489" s="55" t="s">
        <v>2449</v>
      </c>
      <c r="B489" s="64" t="s">
        <v>2449</v>
      </c>
      <c r="C489" s="69"/>
      <c r="D489" s="55">
        <v>44265</v>
      </c>
      <c r="M489" s="55"/>
      <c r="N489" s="86"/>
      <c r="O489" s="89"/>
      <c r="P489" s="86"/>
      <c r="Q489" s="87"/>
      <c r="R489" s="70"/>
      <c r="S489" s="55"/>
    </row>
    <row r="490" spans="1:19" x14ac:dyDescent="0.25">
      <c r="A490" s="55" t="s">
        <v>571</v>
      </c>
      <c r="B490" s="64" t="s">
        <v>571</v>
      </c>
      <c r="C490" s="69"/>
      <c r="D490" s="55">
        <v>20045</v>
      </c>
      <c r="M490" s="55"/>
      <c r="N490" s="86"/>
      <c r="O490" s="89"/>
      <c r="P490" s="86"/>
      <c r="Q490" s="87"/>
      <c r="R490" s="70"/>
      <c r="S490" s="55"/>
    </row>
    <row r="491" spans="1:19" x14ac:dyDescent="0.25">
      <c r="A491" s="55" t="s">
        <v>1316</v>
      </c>
      <c r="B491" s="64" t="s">
        <v>1316</v>
      </c>
      <c r="C491" s="69"/>
      <c r="D491" s="55">
        <v>27437</v>
      </c>
      <c r="M491" s="55"/>
      <c r="N491" s="86"/>
      <c r="O491" s="89"/>
      <c r="P491" s="86"/>
      <c r="Q491" s="87"/>
      <c r="R491" s="70"/>
      <c r="S491" s="55"/>
    </row>
    <row r="492" spans="1:19" x14ac:dyDescent="0.25">
      <c r="A492" s="55" t="s">
        <v>1292</v>
      </c>
      <c r="B492" s="64" t="s">
        <v>1292</v>
      </c>
      <c r="C492" s="69"/>
      <c r="D492" s="55">
        <v>24277</v>
      </c>
      <c r="M492" s="55"/>
      <c r="N492" s="86"/>
      <c r="O492" s="89"/>
      <c r="P492" s="86"/>
      <c r="Q492" s="87"/>
      <c r="R492" s="70"/>
      <c r="S492" s="55"/>
    </row>
    <row r="493" spans="1:19" x14ac:dyDescent="0.25">
      <c r="A493" s="55" t="s">
        <v>807</v>
      </c>
      <c r="B493" s="64" t="s">
        <v>807</v>
      </c>
      <c r="C493" s="69"/>
      <c r="D493" s="55">
        <v>40397</v>
      </c>
      <c r="M493" s="55"/>
      <c r="N493" s="86"/>
      <c r="O493" s="89"/>
      <c r="P493" s="86"/>
      <c r="Q493" s="87"/>
      <c r="R493" s="70"/>
      <c r="S493" s="55"/>
    </row>
    <row r="494" spans="1:19" x14ac:dyDescent="0.25">
      <c r="A494" s="55" t="s">
        <v>263</v>
      </c>
      <c r="B494" s="64" t="s">
        <v>263</v>
      </c>
      <c r="C494" s="69"/>
      <c r="D494" s="55">
        <v>38520</v>
      </c>
      <c r="M494" s="55"/>
      <c r="N494" s="86"/>
      <c r="O494" s="89"/>
      <c r="P494" s="86"/>
      <c r="Q494" s="87"/>
      <c r="R494" s="70"/>
      <c r="S494" s="55"/>
    </row>
    <row r="495" spans="1:19" x14ac:dyDescent="0.25">
      <c r="A495" s="55" t="s">
        <v>621</v>
      </c>
      <c r="B495" s="64" t="s">
        <v>621</v>
      </c>
      <c r="C495" s="69"/>
      <c r="D495" s="55">
        <v>43322</v>
      </c>
      <c r="M495" s="55"/>
      <c r="N495" s="86"/>
      <c r="O495" s="89"/>
      <c r="P495" s="86"/>
      <c r="Q495" s="87"/>
      <c r="R495" s="70"/>
      <c r="S495" s="55"/>
    </row>
    <row r="496" spans="1:19" x14ac:dyDescent="0.25">
      <c r="A496" s="55" t="s">
        <v>907</v>
      </c>
      <c r="B496" s="64" t="s">
        <v>907</v>
      </c>
      <c r="C496" s="69"/>
      <c r="D496" s="55">
        <v>40191</v>
      </c>
      <c r="M496" s="55"/>
      <c r="N496" s="86"/>
      <c r="O496" s="89"/>
      <c r="P496" s="86"/>
      <c r="Q496" s="87"/>
      <c r="R496" s="70"/>
      <c r="S496" s="55"/>
    </row>
    <row r="497" spans="1:19" x14ac:dyDescent="0.25">
      <c r="A497" s="55" t="s">
        <v>1431</v>
      </c>
      <c r="B497" s="64" t="s">
        <v>1431</v>
      </c>
      <c r="C497" s="69"/>
      <c r="D497" s="55">
        <v>48118</v>
      </c>
      <c r="M497" s="55"/>
      <c r="N497" s="86"/>
      <c r="O497" s="89"/>
      <c r="P497" s="86"/>
      <c r="Q497" s="87"/>
      <c r="R497" s="70"/>
      <c r="S497" s="55"/>
    </row>
    <row r="498" spans="1:19" x14ac:dyDescent="0.25">
      <c r="A498" s="55" t="s">
        <v>469</v>
      </c>
      <c r="B498" s="64" t="s">
        <v>469</v>
      </c>
      <c r="C498" s="69"/>
      <c r="D498" s="55">
        <v>38104</v>
      </c>
      <c r="M498" s="55"/>
      <c r="N498" s="86"/>
      <c r="O498" s="89"/>
      <c r="P498" s="86"/>
      <c r="Q498" s="87"/>
      <c r="R498" s="70"/>
      <c r="S498" s="55"/>
    </row>
    <row r="499" spans="1:19" x14ac:dyDescent="0.25">
      <c r="A499" s="55" t="s">
        <v>1435</v>
      </c>
      <c r="B499" s="64" t="s">
        <v>1435</v>
      </c>
      <c r="C499" s="69"/>
      <c r="D499" s="55">
        <v>26112</v>
      </c>
      <c r="M499" s="55"/>
      <c r="N499" s="86"/>
      <c r="O499" s="89"/>
      <c r="P499" s="86"/>
      <c r="Q499" s="87"/>
      <c r="R499" s="70"/>
      <c r="S499" s="55"/>
    </row>
    <row r="500" spans="1:19" x14ac:dyDescent="0.25">
      <c r="A500" s="55" t="s">
        <v>413</v>
      </c>
      <c r="B500" s="64" t="s">
        <v>413</v>
      </c>
      <c r="C500" s="69"/>
      <c r="D500" s="55">
        <v>28480</v>
      </c>
      <c r="M500" s="55"/>
      <c r="N500" s="86"/>
      <c r="O500" s="89"/>
      <c r="P500" s="86"/>
      <c r="Q500" s="87"/>
      <c r="R500" s="70"/>
      <c r="S500" s="55"/>
    </row>
    <row r="501" spans="1:19" x14ac:dyDescent="0.25">
      <c r="A501" s="55" t="s">
        <v>2450</v>
      </c>
      <c r="B501" s="64" t="s">
        <v>2450</v>
      </c>
      <c r="C501" s="69"/>
      <c r="D501" s="55">
        <v>18598</v>
      </c>
      <c r="M501" s="55"/>
      <c r="N501" s="86"/>
      <c r="O501" s="89"/>
      <c r="P501" s="86"/>
      <c r="Q501" s="87"/>
      <c r="R501" s="70"/>
      <c r="S501" s="55"/>
    </row>
    <row r="502" spans="1:19" x14ac:dyDescent="0.25">
      <c r="A502" s="55" t="s">
        <v>944</v>
      </c>
      <c r="B502" s="64" t="s">
        <v>944</v>
      </c>
      <c r="C502" s="69"/>
      <c r="D502" s="55">
        <v>35592</v>
      </c>
      <c r="M502" s="55"/>
      <c r="N502" s="86"/>
      <c r="O502" s="89"/>
      <c r="P502" s="86"/>
      <c r="Q502" s="87"/>
      <c r="R502" s="70"/>
      <c r="S502" s="55"/>
    </row>
    <row r="503" spans="1:19" x14ac:dyDescent="0.25">
      <c r="A503" s="55" t="s">
        <v>816</v>
      </c>
      <c r="B503" s="64" t="s">
        <v>816</v>
      </c>
      <c r="C503" s="69"/>
      <c r="D503" s="55">
        <v>22911</v>
      </c>
      <c r="M503" s="55"/>
      <c r="N503" s="86"/>
      <c r="O503" s="89"/>
      <c r="P503" s="86"/>
      <c r="Q503" s="87"/>
      <c r="R503" s="70"/>
      <c r="S503" s="55"/>
    </row>
    <row r="504" spans="1:19" x14ac:dyDescent="0.25">
      <c r="A504" s="55" t="s">
        <v>948</v>
      </c>
      <c r="B504" s="64" t="s">
        <v>948</v>
      </c>
      <c r="C504" s="69"/>
      <c r="D504" s="55">
        <v>36673</v>
      </c>
      <c r="M504" s="55"/>
      <c r="N504" s="86"/>
      <c r="O504" s="89"/>
      <c r="P504" s="86"/>
      <c r="Q504" s="87"/>
      <c r="R504" s="70"/>
      <c r="S504" s="55"/>
    </row>
    <row r="505" spans="1:19" x14ac:dyDescent="0.25">
      <c r="A505" s="55" t="s">
        <v>1451</v>
      </c>
      <c r="B505" s="64" t="s">
        <v>1451</v>
      </c>
      <c r="C505" s="69"/>
      <c r="D505" s="55">
        <v>37865</v>
      </c>
      <c r="M505" s="55"/>
      <c r="N505" s="86"/>
      <c r="O505" s="89"/>
      <c r="P505" s="86"/>
      <c r="Q505" s="87"/>
      <c r="R505" s="70"/>
      <c r="S505" s="55"/>
    </row>
    <row r="506" spans="1:19" x14ac:dyDescent="0.25">
      <c r="A506" s="55" t="s">
        <v>653</v>
      </c>
      <c r="B506" s="64" t="s">
        <v>653</v>
      </c>
      <c r="C506" s="69"/>
      <c r="D506" s="55">
        <v>44770</v>
      </c>
      <c r="M506" s="55"/>
      <c r="N506" s="86"/>
      <c r="O506" s="89"/>
      <c r="P506" s="86"/>
      <c r="Q506" s="87"/>
      <c r="R506" s="70"/>
      <c r="S506" s="55"/>
    </row>
    <row r="507" spans="1:19" x14ac:dyDescent="0.25">
      <c r="A507" s="55" t="s">
        <v>404</v>
      </c>
      <c r="B507" s="64" t="s">
        <v>404</v>
      </c>
      <c r="C507" s="69"/>
      <c r="D507" s="55">
        <v>23794</v>
      </c>
      <c r="M507" s="55"/>
      <c r="N507" s="86"/>
      <c r="O507" s="89"/>
      <c r="P507" s="86"/>
      <c r="Q507" s="87"/>
      <c r="R507" s="70"/>
      <c r="S507" s="55"/>
    </row>
    <row r="508" spans="1:19" x14ac:dyDescent="0.25">
      <c r="A508" s="55" t="s">
        <v>729</v>
      </c>
      <c r="B508" s="64" t="s">
        <v>729</v>
      </c>
      <c r="C508" s="69"/>
      <c r="D508" s="55">
        <v>39441</v>
      </c>
      <c r="M508" s="55"/>
      <c r="N508" s="86"/>
      <c r="O508" s="89"/>
      <c r="P508" s="86"/>
      <c r="Q508" s="87"/>
      <c r="R508" s="70"/>
      <c r="S508" s="55"/>
    </row>
    <row r="509" spans="1:19" x14ac:dyDescent="0.25">
      <c r="A509" s="55" t="s">
        <v>588</v>
      </c>
      <c r="B509" s="64" t="s">
        <v>588</v>
      </c>
      <c r="C509" s="69"/>
      <c r="D509" s="55">
        <v>40225</v>
      </c>
      <c r="M509" s="55"/>
      <c r="N509" s="86"/>
      <c r="O509" s="89"/>
      <c r="P509" s="86"/>
      <c r="Q509" s="87"/>
      <c r="R509" s="70"/>
      <c r="S509" s="55"/>
    </row>
    <row r="510" spans="1:19" x14ac:dyDescent="0.25">
      <c r="A510" s="55" t="s">
        <v>1158</v>
      </c>
      <c r="B510" s="64" t="s">
        <v>1158</v>
      </c>
      <c r="C510" s="69"/>
      <c r="D510" s="55">
        <v>14646</v>
      </c>
      <c r="M510" s="55"/>
      <c r="N510" s="86"/>
      <c r="O510" s="89"/>
      <c r="P510" s="86"/>
      <c r="Q510" s="87"/>
      <c r="R510" s="70"/>
      <c r="S510" s="55"/>
    </row>
    <row r="511" spans="1:19" x14ac:dyDescent="0.25">
      <c r="A511" s="55" t="s">
        <v>370</v>
      </c>
      <c r="B511" s="64" t="s">
        <v>370</v>
      </c>
      <c r="C511" s="69"/>
      <c r="D511" s="55">
        <v>22142</v>
      </c>
      <c r="M511" s="55"/>
      <c r="N511" s="86"/>
      <c r="O511" s="89"/>
      <c r="P511" s="86"/>
      <c r="Q511" s="87"/>
      <c r="R511" s="70"/>
      <c r="S511" s="55"/>
    </row>
    <row r="512" spans="1:19" x14ac:dyDescent="0.25">
      <c r="A512" s="55" t="s">
        <v>394</v>
      </c>
      <c r="B512" s="64" t="s">
        <v>394</v>
      </c>
      <c r="C512" s="69"/>
      <c r="D512" s="55">
        <v>26752</v>
      </c>
      <c r="M512" s="55"/>
      <c r="N512" s="86"/>
      <c r="O512" s="89"/>
      <c r="P512" s="86"/>
      <c r="Q512" s="87"/>
      <c r="R512" s="70"/>
      <c r="S512" s="55"/>
    </row>
    <row r="513" spans="1:19" x14ac:dyDescent="0.25">
      <c r="A513" s="55" t="s">
        <v>1626</v>
      </c>
      <c r="B513" s="64" t="s">
        <v>1626</v>
      </c>
      <c r="C513" s="69"/>
      <c r="D513" s="55">
        <v>26453</v>
      </c>
      <c r="M513" s="55"/>
      <c r="N513" s="86"/>
      <c r="O513" s="89"/>
      <c r="P513" s="86"/>
      <c r="Q513" s="87"/>
      <c r="R513" s="70"/>
      <c r="S513" s="55"/>
    </row>
    <row r="514" spans="1:19" x14ac:dyDescent="0.25">
      <c r="A514" s="55" t="s">
        <v>641</v>
      </c>
      <c r="B514" s="64" t="s">
        <v>641</v>
      </c>
      <c r="C514" s="69"/>
      <c r="D514" s="55">
        <v>34268</v>
      </c>
      <c r="M514" s="55"/>
      <c r="N514" s="86"/>
      <c r="O514" s="89"/>
      <c r="P514" s="86"/>
      <c r="Q514" s="87"/>
      <c r="R514" s="70"/>
      <c r="S514" s="55"/>
    </row>
    <row r="515" spans="1:19" x14ac:dyDescent="0.25">
      <c r="A515" s="55" t="s">
        <v>1531</v>
      </c>
      <c r="B515" s="64" t="s">
        <v>1531</v>
      </c>
      <c r="C515" s="69"/>
      <c r="D515" s="55">
        <v>25483</v>
      </c>
      <c r="M515" s="55"/>
      <c r="N515" s="86"/>
      <c r="O515" s="89"/>
      <c r="P515" s="86"/>
      <c r="Q515" s="87"/>
      <c r="R515" s="70"/>
      <c r="S515" s="55"/>
    </row>
    <row r="516" spans="1:19" x14ac:dyDescent="0.25">
      <c r="A516" s="55" t="s">
        <v>365</v>
      </c>
      <c r="B516" s="64" t="s">
        <v>365</v>
      </c>
      <c r="C516" s="69"/>
      <c r="D516" s="55">
        <v>44633</v>
      </c>
      <c r="M516" s="55"/>
      <c r="N516" s="86"/>
      <c r="O516" s="89"/>
      <c r="P516" s="86"/>
      <c r="Q516" s="87"/>
      <c r="R516" s="70"/>
      <c r="S516" s="55"/>
    </row>
    <row r="517" spans="1:19" x14ac:dyDescent="0.25">
      <c r="A517" s="55" t="s">
        <v>397</v>
      </c>
      <c r="B517" s="64" t="s">
        <v>397</v>
      </c>
      <c r="C517" s="69"/>
      <c r="D517" s="55">
        <v>23651</v>
      </c>
      <c r="M517" s="55"/>
      <c r="N517" s="86"/>
      <c r="O517" s="89"/>
      <c r="P517" s="86"/>
      <c r="Q517" s="87"/>
      <c r="R517" s="70"/>
      <c r="S517" s="55"/>
    </row>
    <row r="518" spans="1:19" x14ac:dyDescent="0.25">
      <c r="A518" s="55" t="s">
        <v>870</v>
      </c>
      <c r="B518" s="64" t="s">
        <v>870</v>
      </c>
      <c r="C518" s="69"/>
      <c r="D518" s="55">
        <v>22264</v>
      </c>
      <c r="M518" s="55"/>
      <c r="N518" s="86"/>
      <c r="O518" s="89"/>
      <c r="P518" s="86"/>
      <c r="Q518" s="87"/>
      <c r="R518" s="70"/>
      <c r="S518" s="55"/>
    </row>
    <row r="519" spans="1:19" x14ac:dyDescent="0.25">
      <c r="A519" s="55" t="s">
        <v>565</v>
      </c>
      <c r="B519" s="64" t="s">
        <v>565</v>
      </c>
      <c r="C519" s="69"/>
      <c r="D519" s="55">
        <v>25863</v>
      </c>
      <c r="M519" s="55"/>
      <c r="N519" s="86"/>
      <c r="O519" s="89"/>
      <c r="P519" s="86"/>
      <c r="Q519" s="87"/>
      <c r="R519" s="70"/>
      <c r="S519" s="55"/>
    </row>
    <row r="520" spans="1:19" x14ac:dyDescent="0.25">
      <c r="A520" s="55" t="s">
        <v>340</v>
      </c>
      <c r="B520" s="64" t="s">
        <v>340</v>
      </c>
      <c r="C520" s="69"/>
      <c r="D520" s="55">
        <v>52224</v>
      </c>
      <c r="M520" s="55"/>
      <c r="N520" s="86"/>
      <c r="O520" s="89"/>
      <c r="P520" s="86"/>
      <c r="Q520" s="87"/>
      <c r="R520" s="70"/>
      <c r="S520" s="55"/>
    </row>
    <row r="521" spans="1:19" x14ac:dyDescent="0.25">
      <c r="A521" s="55" t="s">
        <v>1334</v>
      </c>
      <c r="B521" s="64" t="s">
        <v>1334</v>
      </c>
      <c r="C521" s="69"/>
      <c r="D521" s="55">
        <v>16996</v>
      </c>
      <c r="M521" s="55"/>
      <c r="N521" s="86"/>
      <c r="O521" s="89"/>
      <c r="P521" s="86"/>
      <c r="Q521" s="87"/>
      <c r="R521" s="70"/>
      <c r="S521" s="55"/>
    </row>
    <row r="522" spans="1:19" x14ac:dyDescent="0.25">
      <c r="A522" s="55" t="s">
        <v>1509</v>
      </c>
      <c r="B522" s="64" t="s">
        <v>1509</v>
      </c>
      <c r="C522" s="69"/>
      <c r="D522" s="55">
        <v>31391</v>
      </c>
      <c r="M522" s="55"/>
      <c r="N522" s="86"/>
      <c r="O522" s="89"/>
      <c r="P522" s="86"/>
      <c r="Q522" s="87"/>
      <c r="R522" s="70"/>
      <c r="S522" s="55"/>
    </row>
    <row r="523" spans="1:19" x14ac:dyDescent="0.25">
      <c r="A523" s="55" t="s">
        <v>261</v>
      </c>
      <c r="B523" s="64" t="s">
        <v>261</v>
      </c>
      <c r="C523" s="69"/>
      <c r="D523" s="55">
        <v>37343</v>
      </c>
      <c r="M523" s="55"/>
      <c r="N523" s="86"/>
      <c r="O523" s="89"/>
      <c r="P523" s="86"/>
      <c r="Q523" s="87"/>
      <c r="R523" s="70"/>
      <c r="S523" s="55"/>
    </row>
    <row r="524" spans="1:19" x14ac:dyDescent="0.25">
      <c r="A524" s="55" t="s">
        <v>629</v>
      </c>
      <c r="B524" s="64" t="s">
        <v>629</v>
      </c>
      <c r="C524" s="69"/>
      <c r="D524" s="55">
        <v>43581</v>
      </c>
      <c r="M524" s="55"/>
      <c r="N524" s="86"/>
      <c r="O524" s="89"/>
      <c r="P524" s="86"/>
      <c r="Q524" s="87"/>
      <c r="R524" s="70"/>
      <c r="S524" s="55"/>
    </row>
    <row r="525" spans="1:19" x14ac:dyDescent="0.25">
      <c r="A525" s="55" t="s">
        <v>254</v>
      </c>
      <c r="B525" s="64" t="s">
        <v>254</v>
      </c>
      <c r="C525" s="69"/>
      <c r="D525" s="55">
        <v>69721</v>
      </c>
      <c r="M525" s="55"/>
      <c r="N525" s="86"/>
      <c r="O525" s="89"/>
      <c r="P525" s="86"/>
      <c r="Q525" s="87"/>
      <c r="R525" s="70"/>
      <c r="S525" s="55"/>
    </row>
    <row r="526" spans="1:19" x14ac:dyDescent="0.25">
      <c r="A526" s="55" t="s">
        <v>602</v>
      </c>
      <c r="B526" s="64" t="s">
        <v>602</v>
      </c>
      <c r="C526" s="69"/>
      <c r="D526" s="55">
        <v>43993</v>
      </c>
      <c r="M526" s="55"/>
      <c r="N526" s="86"/>
      <c r="O526" s="89"/>
      <c r="P526" s="86"/>
      <c r="Q526" s="87"/>
      <c r="R526" s="70"/>
      <c r="S526" s="55"/>
    </row>
    <row r="527" spans="1:19" x14ac:dyDescent="0.25">
      <c r="A527" s="55" t="s">
        <v>1539</v>
      </c>
      <c r="B527" s="64" t="s">
        <v>1539</v>
      </c>
      <c r="C527" s="69"/>
      <c r="D527" s="55">
        <v>25086</v>
      </c>
      <c r="M527" s="55"/>
      <c r="N527" s="86"/>
      <c r="O527" s="89"/>
      <c r="P527" s="86"/>
      <c r="Q527" s="87"/>
      <c r="R527" s="70"/>
      <c r="S527" s="55"/>
    </row>
    <row r="528" spans="1:19" x14ac:dyDescent="0.25">
      <c r="A528" s="55" t="s">
        <v>321</v>
      </c>
      <c r="B528" s="64" t="s">
        <v>321</v>
      </c>
      <c r="C528" s="69"/>
      <c r="D528" s="55">
        <v>31302</v>
      </c>
      <c r="M528" s="55"/>
      <c r="N528" s="86"/>
      <c r="O528" s="89"/>
      <c r="P528" s="86"/>
      <c r="Q528" s="87"/>
      <c r="R528" s="70"/>
      <c r="S528" s="55"/>
    </row>
    <row r="529" spans="1:19" x14ac:dyDescent="0.25">
      <c r="A529" s="55" t="s">
        <v>2451</v>
      </c>
      <c r="B529" s="64" t="s">
        <v>2451</v>
      </c>
      <c r="C529" s="69"/>
      <c r="D529" s="55">
        <v>29091</v>
      </c>
      <c r="M529" s="55"/>
      <c r="N529" s="86"/>
      <c r="O529" s="89"/>
      <c r="P529" s="86"/>
      <c r="Q529" s="87"/>
      <c r="R529" s="70"/>
      <c r="S529" s="55"/>
    </row>
    <row r="530" spans="1:19" x14ac:dyDescent="0.25">
      <c r="A530" s="55" t="s">
        <v>1255</v>
      </c>
      <c r="B530" s="64" t="s">
        <v>1255</v>
      </c>
      <c r="C530" s="69"/>
      <c r="D530" s="55">
        <v>31318</v>
      </c>
      <c r="M530" s="55"/>
      <c r="N530" s="86"/>
      <c r="O530" s="89"/>
      <c r="P530" s="86"/>
      <c r="Q530" s="87"/>
      <c r="R530" s="70"/>
      <c r="S530" s="55"/>
    </row>
    <row r="531" spans="1:19" x14ac:dyDescent="0.25">
      <c r="A531" s="55" t="s">
        <v>1176</v>
      </c>
      <c r="B531" s="64" t="s">
        <v>1176</v>
      </c>
      <c r="C531" s="69"/>
      <c r="D531" s="55">
        <v>34427</v>
      </c>
      <c r="M531" s="55"/>
      <c r="N531" s="86"/>
      <c r="O531" s="89"/>
      <c r="P531" s="86"/>
      <c r="Q531" s="87"/>
      <c r="R531" s="70"/>
      <c r="S531" s="55"/>
    </row>
    <row r="532" spans="1:19" x14ac:dyDescent="0.25">
      <c r="A532" s="55" t="s">
        <v>918</v>
      </c>
      <c r="B532" s="64" t="s">
        <v>918</v>
      </c>
      <c r="C532" s="69"/>
      <c r="D532" s="55">
        <v>37212</v>
      </c>
      <c r="M532" s="55"/>
      <c r="N532" s="86"/>
      <c r="O532" s="89"/>
      <c r="P532" s="86"/>
      <c r="Q532" s="87"/>
      <c r="R532" s="70"/>
      <c r="S532" s="55"/>
    </row>
    <row r="533" spans="1:19" x14ac:dyDescent="0.25">
      <c r="A533" s="55" t="s">
        <v>1563</v>
      </c>
      <c r="B533" s="64" t="s">
        <v>1563</v>
      </c>
      <c r="C533" s="69"/>
      <c r="D533" s="55">
        <v>27712</v>
      </c>
      <c r="M533" s="55"/>
      <c r="N533" s="86"/>
      <c r="O533" s="89"/>
      <c r="P533" s="86"/>
      <c r="Q533" s="87"/>
      <c r="R533" s="70"/>
      <c r="S533" s="55"/>
    </row>
    <row r="534" spans="1:19" x14ac:dyDescent="0.25">
      <c r="A534" s="55" t="s">
        <v>317</v>
      </c>
      <c r="B534" s="64" t="s">
        <v>317</v>
      </c>
      <c r="C534" s="69"/>
      <c r="D534" s="55">
        <v>27981</v>
      </c>
      <c r="M534" s="55"/>
      <c r="N534" s="86"/>
      <c r="O534" s="89"/>
      <c r="P534" s="86"/>
      <c r="Q534" s="87"/>
      <c r="R534" s="70"/>
      <c r="S534" s="55"/>
    </row>
    <row r="535" spans="1:19" x14ac:dyDescent="0.25">
      <c r="A535" s="55" t="s">
        <v>1573</v>
      </c>
      <c r="B535" s="64" t="s">
        <v>1573</v>
      </c>
      <c r="C535" s="69"/>
      <c r="D535" s="55">
        <v>40130</v>
      </c>
      <c r="M535" s="55"/>
      <c r="N535" s="86"/>
      <c r="O535" s="89"/>
      <c r="P535" s="86"/>
      <c r="Q535" s="87"/>
      <c r="R535" s="70"/>
      <c r="S535" s="55"/>
    </row>
    <row r="536" spans="1:19" x14ac:dyDescent="0.25">
      <c r="A536" s="55" t="s">
        <v>910</v>
      </c>
      <c r="B536" s="64" t="s">
        <v>910</v>
      </c>
      <c r="C536" s="69"/>
      <c r="D536" s="55">
        <v>37122</v>
      </c>
      <c r="M536" s="55"/>
      <c r="N536" s="86"/>
      <c r="O536" s="89"/>
      <c r="P536" s="86"/>
      <c r="Q536" s="87"/>
      <c r="R536" s="70"/>
      <c r="S536" s="55"/>
    </row>
    <row r="537" spans="1:19" x14ac:dyDescent="0.25">
      <c r="A537" s="55" t="s">
        <v>478</v>
      </c>
      <c r="B537" s="64" t="s">
        <v>478</v>
      </c>
      <c r="C537" s="69"/>
      <c r="D537" s="55">
        <v>64980</v>
      </c>
      <c r="M537" s="55"/>
      <c r="N537" s="86"/>
      <c r="O537" s="89"/>
      <c r="P537" s="86"/>
      <c r="Q537" s="87"/>
      <c r="R537" s="70"/>
      <c r="S537" s="55"/>
    </row>
    <row r="538" spans="1:19" x14ac:dyDescent="0.25">
      <c r="A538" s="55" t="s">
        <v>525</v>
      </c>
      <c r="B538" s="64" t="s">
        <v>525</v>
      </c>
      <c r="C538" s="69"/>
      <c r="D538" s="55">
        <v>32117</v>
      </c>
      <c r="M538" s="55"/>
      <c r="N538" s="86"/>
      <c r="O538" s="89"/>
      <c r="P538" s="86"/>
      <c r="Q538" s="87"/>
      <c r="R538" s="70"/>
      <c r="S538" s="55"/>
    </row>
    <row r="539" spans="1:19" x14ac:dyDescent="0.25">
      <c r="A539" s="55" t="s">
        <v>2452</v>
      </c>
      <c r="B539" s="64" t="s">
        <v>2452</v>
      </c>
      <c r="C539" s="69"/>
      <c r="D539" s="55">
        <v>25933</v>
      </c>
      <c r="M539" s="55"/>
      <c r="N539" s="86"/>
      <c r="O539" s="89"/>
      <c r="P539" s="86"/>
      <c r="Q539" s="87"/>
      <c r="R539" s="70"/>
      <c r="S539" s="55"/>
    </row>
    <row r="540" spans="1:19" x14ac:dyDescent="0.25">
      <c r="A540" s="55" t="s">
        <v>703</v>
      </c>
      <c r="B540" s="64" t="s">
        <v>703</v>
      </c>
      <c r="C540" s="69"/>
      <c r="D540" s="55">
        <v>38267</v>
      </c>
      <c r="M540" s="55"/>
      <c r="N540" s="86"/>
      <c r="O540" s="89"/>
      <c r="P540" s="86"/>
      <c r="Q540" s="87"/>
      <c r="R540" s="70"/>
      <c r="S540" s="55"/>
    </row>
    <row r="541" spans="1:19" x14ac:dyDescent="0.25">
      <c r="A541" s="55" t="s">
        <v>548</v>
      </c>
      <c r="B541" s="64" t="s">
        <v>548</v>
      </c>
      <c r="C541" s="69"/>
      <c r="D541" s="55">
        <v>32719</v>
      </c>
      <c r="M541" s="55"/>
      <c r="N541" s="86"/>
      <c r="O541" s="89"/>
      <c r="P541" s="86"/>
      <c r="Q541" s="87"/>
      <c r="R541" s="70"/>
      <c r="S541" s="55"/>
    </row>
    <row r="542" spans="1:19" x14ac:dyDescent="0.25">
      <c r="A542" s="55" t="s">
        <v>1148</v>
      </c>
      <c r="B542" s="64" t="s">
        <v>1148</v>
      </c>
      <c r="C542" s="69"/>
      <c r="D542" s="55">
        <v>29895</v>
      </c>
      <c r="M542" s="55"/>
      <c r="N542" s="86"/>
      <c r="O542" s="89"/>
      <c r="P542" s="86"/>
      <c r="Q542" s="87"/>
      <c r="R542" s="70"/>
      <c r="S542" s="55"/>
    </row>
    <row r="543" spans="1:19" x14ac:dyDescent="0.25">
      <c r="A543" s="55" t="s">
        <v>1246</v>
      </c>
      <c r="B543" s="64" t="s">
        <v>1246</v>
      </c>
      <c r="C543" s="69"/>
      <c r="D543" s="55">
        <v>26976</v>
      </c>
      <c r="M543" s="55"/>
      <c r="N543" s="86"/>
      <c r="O543" s="89"/>
      <c r="P543" s="86"/>
      <c r="Q543" s="87"/>
      <c r="R543" s="70"/>
      <c r="S543" s="55"/>
    </row>
    <row r="544" spans="1:19" x14ac:dyDescent="0.25">
      <c r="A544" s="55" t="s">
        <v>1661</v>
      </c>
      <c r="B544" s="64" t="s">
        <v>1661</v>
      </c>
      <c r="C544" s="69"/>
      <c r="D544" s="55">
        <v>24432</v>
      </c>
      <c r="M544" s="55"/>
      <c r="N544" s="86"/>
      <c r="O544" s="89"/>
      <c r="P544" s="86"/>
      <c r="Q544" s="87"/>
      <c r="R544" s="70"/>
      <c r="S544" s="55"/>
    </row>
    <row r="545" spans="1:19" x14ac:dyDescent="0.25">
      <c r="A545" s="55" t="s">
        <v>1071</v>
      </c>
      <c r="B545" s="64" t="s">
        <v>1071</v>
      </c>
      <c r="C545" s="69"/>
      <c r="D545" s="55">
        <v>31992</v>
      </c>
      <c r="M545" s="55"/>
      <c r="N545" s="86"/>
      <c r="O545" s="89"/>
      <c r="P545" s="86"/>
      <c r="Q545" s="87"/>
      <c r="R545" s="70"/>
      <c r="S545" s="55"/>
    </row>
    <row r="546" spans="1:19" x14ac:dyDescent="0.25">
      <c r="A546" s="55" t="s">
        <v>1021</v>
      </c>
      <c r="B546" s="64" t="s">
        <v>1021</v>
      </c>
      <c r="C546" s="69"/>
      <c r="D546" s="55">
        <v>29328</v>
      </c>
      <c r="M546" s="55"/>
      <c r="N546" s="86"/>
      <c r="O546" s="89"/>
      <c r="P546" s="86"/>
      <c r="Q546" s="87"/>
      <c r="R546" s="70"/>
      <c r="S546" s="55"/>
    </row>
    <row r="547" spans="1:19" x14ac:dyDescent="0.25">
      <c r="A547" s="55" t="s">
        <v>812</v>
      </c>
      <c r="B547" s="64" t="s">
        <v>812</v>
      </c>
      <c r="C547" s="69"/>
      <c r="D547" s="55">
        <v>34851</v>
      </c>
      <c r="M547" s="55"/>
      <c r="N547" s="86"/>
      <c r="O547" s="89"/>
      <c r="P547" s="86"/>
      <c r="Q547" s="87"/>
      <c r="R547" s="70"/>
      <c r="S547" s="55"/>
    </row>
    <row r="548" spans="1:19" x14ac:dyDescent="0.25">
      <c r="A548" s="55" t="s">
        <v>983</v>
      </c>
      <c r="B548" s="64" t="s">
        <v>983</v>
      </c>
      <c r="C548" s="69"/>
      <c r="D548" s="55">
        <v>24500</v>
      </c>
      <c r="M548" s="55"/>
      <c r="N548" s="86"/>
      <c r="O548" s="89"/>
      <c r="P548" s="86"/>
      <c r="Q548" s="87"/>
      <c r="R548" s="70"/>
      <c r="S548" s="55"/>
    </row>
    <row r="549" spans="1:19" x14ac:dyDescent="0.25">
      <c r="A549" s="55" t="s">
        <v>451</v>
      </c>
      <c r="B549" s="64" t="s">
        <v>451</v>
      </c>
      <c r="C549" s="69"/>
      <c r="D549" s="55">
        <v>29635</v>
      </c>
      <c r="M549" s="55"/>
      <c r="N549" s="86"/>
      <c r="O549" s="89"/>
      <c r="P549" s="86"/>
      <c r="Q549" s="87"/>
      <c r="R549" s="70"/>
      <c r="S549" s="55"/>
    </row>
    <row r="550" spans="1:19" x14ac:dyDescent="0.25">
      <c r="A550" s="55" t="s">
        <v>1203</v>
      </c>
      <c r="B550" s="64" t="s">
        <v>1203</v>
      </c>
      <c r="C550" s="69"/>
      <c r="D550" s="55">
        <v>30655</v>
      </c>
      <c r="M550" s="55"/>
      <c r="N550" s="86"/>
      <c r="O550" s="89"/>
      <c r="P550" s="86"/>
      <c r="Q550" s="87"/>
      <c r="R550" s="70"/>
      <c r="S550" s="55"/>
    </row>
    <row r="551" spans="1:19" x14ac:dyDescent="0.25">
      <c r="A551" s="55" t="s">
        <v>1106</v>
      </c>
      <c r="B551" s="64" t="s">
        <v>1106</v>
      </c>
      <c r="C551" s="69"/>
      <c r="D551" s="55">
        <v>37797</v>
      </c>
      <c r="M551" s="55"/>
      <c r="N551" s="86"/>
      <c r="O551" s="89"/>
      <c r="P551" s="86"/>
      <c r="Q551" s="87"/>
      <c r="R551" s="70"/>
      <c r="S551" s="55"/>
    </row>
    <row r="552" spans="1:19" x14ac:dyDescent="0.25">
      <c r="A552" s="55" t="s">
        <v>884</v>
      </c>
      <c r="B552" s="64" t="s">
        <v>884</v>
      </c>
      <c r="C552" s="69"/>
      <c r="D552" s="55">
        <v>44006</v>
      </c>
      <c r="M552" s="55"/>
      <c r="N552" s="86"/>
      <c r="O552" s="89"/>
      <c r="P552" s="86"/>
      <c r="Q552" s="87"/>
      <c r="R552" s="70"/>
      <c r="S552" s="55"/>
    </row>
    <row r="553" spans="1:19" x14ac:dyDescent="0.25">
      <c r="A553" s="55" t="s">
        <v>650</v>
      </c>
      <c r="B553" s="64" t="s">
        <v>650</v>
      </c>
      <c r="C553" s="69"/>
      <c r="D553" s="55">
        <v>28693</v>
      </c>
      <c r="M553" s="55"/>
      <c r="N553" s="86"/>
      <c r="O553" s="89"/>
      <c r="P553" s="86"/>
      <c r="Q553" s="87"/>
      <c r="R553" s="70"/>
      <c r="S553" s="55"/>
    </row>
    <row r="554" spans="1:19" x14ac:dyDescent="0.25">
      <c r="A554" s="55" t="s">
        <v>1139</v>
      </c>
      <c r="B554" s="64" t="s">
        <v>1139</v>
      </c>
      <c r="C554" s="69"/>
      <c r="D554" s="55">
        <v>34540</v>
      </c>
      <c r="M554" s="55"/>
      <c r="N554" s="86"/>
      <c r="O554" s="89"/>
      <c r="P554" s="86"/>
      <c r="Q554" s="87"/>
      <c r="R554" s="70"/>
      <c r="S554" s="55"/>
    </row>
    <row r="555" spans="1:19" x14ac:dyDescent="0.25">
      <c r="A555" s="55" t="s">
        <v>838</v>
      </c>
      <c r="B555" s="64" t="s">
        <v>838</v>
      </c>
      <c r="C555" s="69"/>
      <c r="D555" s="55">
        <v>24333</v>
      </c>
      <c r="M555" s="55"/>
      <c r="N555" s="86"/>
      <c r="O555" s="89"/>
      <c r="P555" s="86"/>
      <c r="Q555" s="87"/>
      <c r="R555" s="70"/>
      <c r="S555" s="55"/>
    </row>
    <row r="556" spans="1:19" x14ac:dyDescent="0.25">
      <c r="A556" s="55" t="s">
        <v>1352</v>
      </c>
      <c r="B556" s="64" t="s">
        <v>1352</v>
      </c>
      <c r="C556" s="69"/>
      <c r="D556" s="55">
        <v>30678</v>
      </c>
      <c r="M556" s="55"/>
      <c r="N556" s="86"/>
      <c r="O556" s="89"/>
      <c r="P556" s="86"/>
      <c r="Q556" s="87"/>
      <c r="R556" s="70"/>
      <c r="S556" s="55"/>
    </row>
    <row r="557" spans="1:19" x14ac:dyDescent="0.25">
      <c r="A557" s="55" t="s">
        <v>1052</v>
      </c>
      <c r="B557" s="64" t="s">
        <v>1052</v>
      </c>
      <c r="C557" s="69"/>
      <c r="D557" s="55">
        <v>36174</v>
      </c>
      <c r="M557" s="55"/>
      <c r="N557" s="86"/>
      <c r="O557" s="89"/>
      <c r="P557" s="86"/>
      <c r="Q557" s="87"/>
      <c r="R557" s="70"/>
      <c r="S557" s="55"/>
    </row>
    <row r="558" spans="1:19" x14ac:dyDescent="0.25">
      <c r="A558" s="55" t="s">
        <v>1447</v>
      </c>
      <c r="B558" s="64" t="s">
        <v>1447</v>
      </c>
      <c r="C558" s="69"/>
      <c r="D558" s="55">
        <v>38450</v>
      </c>
      <c r="M558" s="55"/>
      <c r="N558" s="86"/>
      <c r="O558" s="89"/>
      <c r="P558" s="86"/>
      <c r="Q558" s="87"/>
      <c r="R558" s="70"/>
      <c r="S558" s="55"/>
    </row>
    <row r="559" spans="1:19" x14ac:dyDescent="0.25">
      <c r="A559" s="55" t="s">
        <v>517</v>
      </c>
      <c r="B559" s="64" t="s">
        <v>517</v>
      </c>
      <c r="C559" s="69"/>
      <c r="D559" s="55">
        <v>39210</v>
      </c>
      <c r="M559" s="55"/>
      <c r="N559" s="86"/>
      <c r="O559" s="89"/>
      <c r="P559" s="86"/>
      <c r="Q559" s="87"/>
      <c r="R559" s="70"/>
      <c r="S559" s="55"/>
    </row>
    <row r="560" spans="1:19" x14ac:dyDescent="0.25">
      <c r="A560" s="55" t="s">
        <v>2453</v>
      </c>
      <c r="B560" s="64" t="s">
        <v>2453</v>
      </c>
      <c r="C560" s="69"/>
      <c r="D560" s="55">
        <v>32556</v>
      </c>
      <c r="M560" s="55"/>
      <c r="N560" s="86"/>
      <c r="O560" s="89"/>
      <c r="P560" s="86"/>
      <c r="Q560" s="87"/>
      <c r="R560" s="70"/>
      <c r="S560" s="55"/>
    </row>
    <row r="561" spans="1:19" x14ac:dyDescent="0.25">
      <c r="A561" s="55" t="s">
        <v>1641</v>
      </c>
      <c r="B561" s="64" t="s">
        <v>1641</v>
      </c>
      <c r="C561" s="69"/>
      <c r="D561" s="55">
        <v>38038</v>
      </c>
      <c r="M561" s="55"/>
      <c r="N561" s="86"/>
      <c r="O561" s="89"/>
      <c r="P561" s="86"/>
      <c r="Q561" s="87"/>
      <c r="R561" s="70"/>
      <c r="S561" s="55"/>
    </row>
    <row r="562" spans="1:19" x14ac:dyDescent="0.25">
      <c r="A562" s="55" t="s">
        <v>463</v>
      </c>
      <c r="B562" s="64" t="s">
        <v>463</v>
      </c>
      <c r="C562" s="69"/>
      <c r="D562" s="55">
        <v>40518</v>
      </c>
      <c r="M562" s="55"/>
      <c r="N562" s="86"/>
      <c r="O562" s="89"/>
      <c r="P562" s="86"/>
      <c r="Q562" s="87"/>
      <c r="R562" s="70"/>
      <c r="S562" s="55"/>
    </row>
    <row r="563" spans="1:19" x14ac:dyDescent="0.25">
      <c r="A563" s="55" t="s">
        <v>436</v>
      </c>
      <c r="B563" s="64" t="s">
        <v>436</v>
      </c>
      <c r="C563" s="69"/>
      <c r="D563" s="55">
        <v>29629</v>
      </c>
      <c r="M563" s="55"/>
      <c r="N563" s="86"/>
      <c r="O563" s="89"/>
      <c r="P563" s="86"/>
      <c r="Q563" s="87"/>
      <c r="R563" s="70"/>
      <c r="S563" s="55"/>
    </row>
    <row r="564" spans="1:19" x14ac:dyDescent="0.25">
      <c r="A564" s="55" t="s">
        <v>105</v>
      </c>
      <c r="B564" s="64" t="s">
        <v>105</v>
      </c>
      <c r="C564" s="69"/>
      <c r="D564" s="55">
        <v>26215</v>
      </c>
      <c r="M564" s="55"/>
      <c r="N564" s="86"/>
      <c r="O564" s="89"/>
      <c r="P564" s="86"/>
      <c r="Q564" s="87"/>
      <c r="R564" s="70"/>
      <c r="S564" s="55"/>
    </row>
    <row r="565" spans="1:19" x14ac:dyDescent="0.25">
      <c r="A565" s="55" t="s">
        <v>443</v>
      </c>
      <c r="B565" s="64" t="s">
        <v>443</v>
      </c>
      <c r="C565" s="69"/>
      <c r="D565" s="55">
        <v>32385</v>
      </c>
      <c r="M565" s="55"/>
      <c r="N565" s="86"/>
      <c r="O565" s="89"/>
      <c r="P565" s="86"/>
      <c r="Q565" s="87"/>
      <c r="R565" s="70"/>
      <c r="S565" s="55"/>
    </row>
    <row r="566" spans="1:19" x14ac:dyDescent="0.25">
      <c r="A566" s="55" t="s">
        <v>1032</v>
      </c>
      <c r="B566" s="64" t="s">
        <v>1032</v>
      </c>
      <c r="C566" s="69"/>
      <c r="D566" s="55">
        <v>18371</v>
      </c>
      <c r="M566" s="55"/>
      <c r="N566" s="86"/>
      <c r="O566" s="89"/>
      <c r="P566" s="86"/>
      <c r="Q566" s="87"/>
      <c r="R566" s="70"/>
      <c r="S566" s="55"/>
    </row>
    <row r="567" spans="1:19" x14ac:dyDescent="0.25">
      <c r="A567" s="55" t="s">
        <v>498</v>
      </c>
      <c r="B567" s="64" t="s">
        <v>498</v>
      </c>
      <c r="C567" s="69"/>
      <c r="D567" s="55">
        <v>29131</v>
      </c>
      <c r="M567" s="55"/>
      <c r="N567" s="86"/>
      <c r="O567" s="89"/>
      <c r="P567" s="86"/>
      <c r="Q567" s="87"/>
      <c r="R567" s="70"/>
      <c r="S567" s="55"/>
    </row>
    <row r="568" spans="1:19" x14ac:dyDescent="0.25">
      <c r="A568" s="55" t="s">
        <v>1103</v>
      </c>
      <c r="B568" s="64" t="s">
        <v>1103</v>
      </c>
      <c r="C568" s="69"/>
      <c r="D568" s="55">
        <v>28676</v>
      </c>
      <c r="M568" s="55"/>
      <c r="N568" s="86"/>
      <c r="O568" s="89"/>
      <c r="P568" s="86"/>
      <c r="Q568" s="87"/>
      <c r="R568" s="70"/>
      <c r="S568" s="55"/>
    </row>
    <row r="569" spans="1:19" x14ac:dyDescent="0.25">
      <c r="A569" s="55" t="s">
        <v>388</v>
      </c>
      <c r="B569" s="64" t="s">
        <v>388</v>
      </c>
      <c r="C569" s="69"/>
      <c r="D569" s="55">
        <v>62029</v>
      </c>
      <c r="M569" s="55"/>
      <c r="N569" s="86"/>
      <c r="O569" s="89"/>
      <c r="P569" s="86"/>
      <c r="Q569" s="87"/>
      <c r="R569" s="70"/>
      <c r="S569" s="55"/>
    </row>
    <row r="570" spans="1:19" x14ac:dyDescent="0.25">
      <c r="A570" s="55" t="s">
        <v>597</v>
      </c>
      <c r="B570" s="64" t="s">
        <v>597</v>
      </c>
      <c r="C570" s="69"/>
      <c r="D570" s="55">
        <v>39390</v>
      </c>
      <c r="M570" s="55"/>
      <c r="N570" s="86"/>
      <c r="O570" s="89"/>
      <c r="P570" s="86"/>
      <c r="Q570" s="87"/>
      <c r="R570" s="70"/>
      <c r="S570" s="55"/>
    </row>
    <row r="571" spans="1:19" x14ac:dyDescent="0.25">
      <c r="A571" s="55" t="s">
        <v>382</v>
      </c>
      <c r="B571" s="64" t="s">
        <v>382</v>
      </c>
      <c r="C571" s="69"/>
      <c r="D571" s="55">
        <v>26778</v>
      </c>
      <c r="M571" s="55"/>
      <c r="N571" s="86"/>
      <c r="O571" s="89"/>
      <c r="P571" s="86"/>
      <c r="Q571" s="87"/>
      <c r="R571" s="70"/>
      <c r="S571" s="55"/>
    </row>
    <row r="572" spans="1:19" x14ac:dyDescent="0.25">
      <c r="A572" s="55" t="s">
        <v>338</v>
      </c>
      <c r="B572" s="64" t="s">
        <v>338</v>
      </c>
      <c r="C572" s="69"/>
      <c r="D572" s="55">
        <v>24780</v>
      </c>
      <c r="M572" s="55"/>
      <c r="N572" s="86"/>
      <c r="O572" s="89"/>
      <c r="P572" s="86"/>
      <c r="Q572" s="87"/>
      <c r="R572" s="70"/>
      <c r="S572" s="55"/>
    </row>
    <row r="573" spans="1:19" x14ac:dyDescent="0.25">
      <c r="A573" s="55" t="s">
        <v>763</v>
      </c>
      <c r="B573" s="64" t="s">
        <v>763</v>
      </c>
      <c r="C573" s="69"/>
      <c r="D573" s="55">
        <v>36236</v>
      </c>
      <c r="M573" s="55"/>
      <c r="N573" s="86"/>
      <c r="O573" s="89"/>
      <c r="P573" s="86"/>
      <c r="Q573" s="87"/>
      <c r="R573" s="70"/>
      <c r="S573" s="55"/>
    </row>
    <row r="574" spans="1:19" x14ac:dyDescent="0.25">
      <c r="A574" s="55" t="s">
        <v>2454</v>
      </c>
      <c r="B574" s="64" t="s">
        <v>2454</v>
      </c>
      <c r="C574" s="69"/>
      <c r="D574" s="55">
        <v>44269</v>
      </c>
      <c r="M574" s="55"/>
      <c r="N574" s="86"/>
      <c r="O574" s="89"/>
      <c r="P574" s="86"/>
      <c r="Q574" s="87"/>
      <c r="R574" s="70"/>
      <c r="S574" s="55"/>
    </row>
    <row r="575" spans="1:19" x14ac:dyDescent="0.25">
      <c r="A575" s="55" t="s">
        <v>1673</v>
      </c>
      <c r="B575" s="64" t="s">
        <v>1673</v>
      </c>
      <c r="C575" s="69"/>
      <c r="D575" s="55">
        <v>36360</v>
      </c>
      <c r="M575" s="55"/>
      <c r="N575" s="86"/>
      <c r="O575" s="89"/>
      <c r="P575" s="86"/>
      <c r="Q575" s="87"/>
      <c r="R575" s="70"/>
      <c r="S575" s="55"/>
    </row>
    <row r="576" spans="1:19" x14ac:dyDescent="0.25">
      <c r="A576" s="55" t="s">
        <v>1559</v>
      </c>
      <c r="B576" s="64" t="s">
        <v>1559</v>
      </c>
      <c r="C576" s="69"/>
      <c r="D576" s="55">
        <v>40824</v>
      </c>
      <c r="M576" s="55"/>
      <c r="N576" s="86"/>
      <c r="O576" s="89"/>
      <c r="P576" s="86"/>
      <c r="Q576" s="87"/>
      <c r="R576" s="70"/>
      <c r="S576" s="55"/>
    </row>
    <row r="577" spans="1:19" x14ac:dyDescent="0.25">
      <c r="A577" s="55" t="s">
        <v>503</v>
      </c>
      <c r="B577" s="64" t="s">
        <v>503</v>
      </c>
      <c r="C577" s="69"/>
      <c r="D577" s="55">
        <v>31263</v>
      </c>
      <c r="M577" s="55"/>
      <c r="N577" s="86"/>
      <c r="O577" s="89"/>
      <c r="P577" s="86"/>
      <c r="Q577" s="87"/>
      <c r="R577" s="70"/>
      <c r="S577" s="55"/>
    </row>
    <row r="578" spans="1:19" x14ac:dyDescent="0.25">
      <c r="A578" s="55" t="s">
        <v>562</v>
      </c>
      <c r="B578" s="64" t="s">
        <v>562</v>
      </c>
      <c r="C578" s="69"/>
      <c r="D578" s="55">
        <v>27249</v>
      </c>
      <c r="M578" s="55"/>
      <c r="N578" s="86"/>
      <c r="O578" s="89"/>
      <c r="P578" s="86"/>
      <c r="Q578" s="87"/>
      <c r="R578" s="70"/>
      <c r="S578" s="55"/>
    </row>
    <row r="579" spans="1:19" x14ac:dyDescent="0.25">
      <c r="A579" s="55" t="s">
        <v>1677</v>
      </c>
      <c r="B579" s="64" t="s">
        <v>1677</v>
      </c>
      <c r="C579" s="69"/>
      <c r="D579" s="55">
        <v>25863</v>
      </c>
      <c r="M579" s="55"/>
      <c r="N579" s="86"/>
      <c r="O579" s="89"/>
      <c r="P579" s="86"/>
      <c r="Q579" s="87"/>
      <c r="R579" s="70"/>
      <c r="S579" s="55"/>
    </row>
    <row r="580" spans="1:19" x14ac:dyDescent="0.25">
      <c r="A580" s="55" t="s">
        <v>2455</v>
      </c>
      <c r="B580" s="64" t="s">
        <v>2455</v>
      </c>
      <c r="C580" s="69"/>
      <c r="D580" s="55">
        <v>28170</v>
      </c>
      <c r="M580" s="55"/>
      <c r="N580" s="86"/>
      <c r="O580" s="89"/>
      <c r="P580" s="86"/>
      <c r="Q580" s="87"/>
      <c r="R580" s="70"/>
      <c r="S580" s="55"/>
    </row>
    <row r="581" spans="1:19" x14ac:dyDescent="0.25">
      <c r="A581" s="55" t="s">
        <v>1685</v>
      </c>
      <c r="B581" s="64" t="s">
        <v>1685</v>
      </c>
      <c r="C581" s="69"/>
      <c r="D581" s="55">
        <v>23212</v>
      </c>
      <c r="M581" s="55"/>
      <c r="N581" s="86"/>
      <c r="O581" s="89"/>
      <c r="P581" s="86"/>
      <c r="Q581" s="87"/>
      <c r="R581" s="70"/>
      <c r="S581" s="55"/>
    </row>
    <row r="582" spans="1:19" x14ac:dyDescent="0.25">
      <c r="A582" s="55" t="s">
        <v>582</v>
      </c>
      <c r="B582" s="64" t="s">
        <v>582</v>
      </c>
      <c r="C582" s="69"/>
      <c r="D582" s="55">
        <v>25845</v>
      </c>
      <c r="M582" s="55"/>
      <c r="N582" s="86"/>
      <c r="O582" s="89"/>
      <c r="P582" s="86"/>
      <c r="Q582" s="87"/>
      <c r="R582" s="70"/>
      <c r="S582" s="55"/>
    </row>
    <row r="583" spans="1:19" x14ac:dyDescent="0.25">
      <c r="A583" s="55" t="s">
        <v>1687</v>
      </c>
      <c r="B583" s="64" t="s">
        <v>1687</v>
      </c>
      <c r="C583" s="69"/>
      <c r="D583" s="55">
        <v>22338</v>
      </c>
      <c r="M583" s="55"/>
      <c r="N583" s="86"/>
      <c r="O583" s="89"/>
      <c r="P583" s="86"/>
      <c r="Q583" s="87"/>
      <c r="R583" s="70"/>
      <c r="S583" s="55"/>
    </row>
    <row r="584" spans="1:19" x14ac:dyDescent="0.25">
      <c r="A584" s="55" t="s">
        <v>2456</v>
      </c>
      <c r="B584" s="64" t="s">
        <v>2456</v>
      </c>
      <c r="C584" s="69"/>
      <c r="D584" s="55">
        <v>22755</v>
      </c>
      <c r="M584" s="55"/>
      <c r="N584" s="86"/>
      <c r="O584" s="89"/>
      <c r="P584" s="86"/>
      <c r="Q584" s="87"/>
      <c r="R584" s="70"/>
      <c r="S584" s="55"/>
    </row>
    <row r="585" spans="1:19" x14ac:dyDescent="0.25">
      <c r="A585" s="55" t="s">
        <v>1314</v>
      </c>
      <c r="B585" s="64" t="s">
        <v>1314</v>
      </c>
      <c r="C585" s="69"/>
      <c r="D585" s="55">
        <v>25664</v>
      </c>
      <c r="M585" s="55"/>
      <c r="N585" s="86"/>
      <c r="O585" s="89"/>
      <c r="P585" s="86"/>
      <c r="Q585" s="87"/>
      <c r="R585" s="70"/>
      <c r="S585" s="55"/>
    </row>
    <row r="586" spans="1:19" x14ac:dyDescent="0.25">
      <c r="A586" s="55" t="s">
        <v>1225</v>
      </c>
      <c r="B586" s="64" t="s">
        <v>1225</v>
      </c>
      <c r="C586" s="69"/>
      <c r="D586" s="55">
        <v>28344</v>
      </c>
      <c r="M586" s="55"/>
      <c r="N586" s="86"/>
      <c r="O586" s="89"/>
      <c r="P586" s="86"/>
      <c r="Q586" s="87"/>
      <c r="R586" s="70"/>
      <c r="S586" s="55"/>
    </row>
    <row r="587" spans="1:19" x14ac:dyDescent="0.25">
      <c r="A587" s="55" t="s">
        <v>1693</v>
      </c>
      <c r="B587" s="64" t="s">
        <v>1693</v>
      </c>
      <c r="C587" s="69"/>
      <c r="D587" s="55">
        <v>24542</v>
      </c>
      <c r="M587" s="55"/>
      <c r="N587" s="86"/>
      <c r="O587" s="89"/>
      <c r="P587" s="86"/>
      <c r="Q587" s="87"/>
      <c r="R587" s="70"/>
      <c r="S587" s="55"/>
    </row>
    <row r="588" spans="1:19" x14ac:dyDescent="0.25">
      <c r="A588" s="55" t="s">
        <v>658</v>
      </c>
      <c r="B588" s="64" t="s">
        <v>658</v>
      </c>
      <c r="C588" s="69"/>
      <c r="D588" s="55">
        <v>27478</v>
      </c>
      <c r="M588" s="55"/>
      <c r="N588" s="86"/>
      <c r="O588" s="89"/>
      <c r="P588" s="86"/>
      <c r="Q588" s="87"/>
      <c r="R588" s="70"/>
      <c r="S588" s="55"/>
    </row>
    <row r="589" spans="1:19" x14ac:dyDescent="0.25">
      <c r="A589" s="55" t="s">
        <v>673</v>
      </c>
      <c r="B589" s="64" t="s">
        <v>673</v>
      </c>
      <c r="C589" s="69"/>
      <c r="D589" s="55">
        <v>31278</v>
      </c>
      <c r="M589" s="55"/>
      <c r="N589" s="86"/>
      <c r="O589" s="89"/>
      <c r="P589" s="86"/>
      <c r="Q589" s="87"/>
      <c r="R589" s="70"/>
      <c r="S589" s="55"/>
    </row>
    <row r="590" spans="1:19" x14ac:dyDescent="0.25">
      <c r="A590" s="55" t="s">
        <v>1695</v>
      </c>
      <c r="B590" s="64" t="s">
        <v>1695</v>
      </c>
      <c r="C590" s="69"/>
      <c r="D590" s="55">
        <v>39839</v>
      </c>
      <c r="M590" s="55"/>
      <c r="N590" s="86"/>
      <c r="O590" s="89"/>
      <c r="P590" s="86"/>
      <c r="Q590" s="87"/>
      <c r="R590" s="70"/>
      <c r="S590" s="55"/>
    </row>
    <row r="591" spans="1:19" x14ac:dyDescent="0.25">
      <c r="A591" s="55" t="s">
        <v>858</v>
      </c>
      <c r="B591" s="64" t="s">
        <v>858</v>
      </c>
      <c r="C591" s="69"/>
      <c r="D591" s="55">
        <v>30016</v>
      </c>
      <c r="M591" s="55"/>
      <c r="N591" s="86"/>
      <c r="O591" s="89"/>
      <c r="P591" s="86"/>
      <c r="Q591" s="87"/>
      <c r="R591" s="70"/>
      <c r="S591" s="55"/>
    </row>
    <row r="592" spans="1:19" x14ac:dyDescent="0.25">
      <c r="A592" s="55" t="s">
        <v>824</v>
      </c>
      <c r="B592" s="64" t="s">
        <v>824</v>
      </c>
      <c r="C592" s="69"/>
      <c r="D592" s="55">
        <v>28274</v>
      </c>
      <c r="M592" s="55"/>
      <c r="N592" s="86"/>
      <c r="O592" s="89"/>
      <c r="P592" s="86"/>
      <c r="Q592" s="87"/>
      <c r="R592" s="70"/>
      <c r="S592" s="55"/>
    </row>
    <row r="593" spans="1:19" x14ac:dyDescent="0.25">
      <c r="A593" s="55" t="s">
        <v>266</v>
      </c>
      <c r="B593" s="64" t="s">
        <v>266</v>
      </c>
      <c r="C593" s="69"/>
      <c r="D593" s="55">
        <v>25810</v>
      </c>
      <c r="M593" s="55"/>
      <c r="N593" s="86"/>
      <c r="O593" s="89"/>
      <c r="P593" s="86"/>
      <c r="Q593" s="87"/>
      <c r="R593" s="70"/>
      <c r="S593" s="55"/>
    </row>
    <row r="594" spans="1:19" x14ac:dyDescent="0.25">
      <c r="A594" s="55" t="s">
        <v>627</v>
      </c>
      <c r="B594" s="64" t="s">
        <v>627</v>
      </c>
      <c r="C594" s="69"/>
      <c r="D594" s="55">
        <v>28215</v>
      </c>
      <c r="M594" s="55"/>
      <c r="N594" s="86"/>
      <c r="O594" s="89"/>
      <c r="P594" s="86"/>
      <c r="Q594" s="87"/>
      <c r="R594" s="70"/>
      <c r="S594" s="55"/>
    </row>
    <row r="595" spans="1:19" x14ac:dyDescent="0.25">
      <c r="A595" s="55"/>
      <c r="B595" s="64"/>
      <c r="C595" s="69"/>
      <c r="M595" s="55"/>
      <c r="N595" s="86"/>
      <c r="O595" s="89"/>
      <c r="P595" s="86"/>
      <c r="Q595" s="87"/>
      <c r="R595" s="70"/>
      <c r="S595" s="55"/>
    </row>
    <row r="596" spans="1:19" x14ac:dyDescent="0.25">
      <c r="A596" s="67" t="s">
        <v>180</v>
      </c>
      <c r="B596" s="67"/>
      <c r="C596" s="67" t="s">
        <v>184</v>
      </c>
      <c r="D596" s="67"/>
      <c r="M596" s="55"/>
      <c r="N596" s="86"/>
      <c r="O596" s="89"/>
      <c r="P596" s="86"/>
      <c r="Q596" s="87"/>
      <c r="R596" s="70"/>
      <c r="S596" s="55"/>
    </row>
    <row r="597" spans="1:19" x14ac:dyDescent="0.25">
      <c r="A597" s="67" t="s">
        <v>182</v>
      </c>
      <c r="B597" s="67" t="s">
        <v>181</v>
      </c>
      <c r="C597" s="67" t="s">
        <v>183</v>
      </c>
      <c r="D597" s="93" t="s">
        <v>3134</v>
      </c>
      <c r="M597" s="55"/>
      <c r="N597" s="86"/>
      <c r="O597" s="89"/>
      <c r="P597" s="86"/>
      <c r="Q597" s="87"/>
      <c r="R597" s="70"/>
      <c r="S597" s="55"/>
    </row>
    <row r="598" spans="1:19" x14ac:dyDescent="0.25">
      <c r="A598" s="27" t="s">
        <v>91</v>
      </c>
      <c r="B598" s="26" t="s">
        <v>92</v>
      </c>
      <c r="C598" s="26" t="s">
        <v>78</v>
      </c>
      <c r="D598" s="54">
        <v>153682</v>
      </c>
      <c r="M598" s="55"/>
      <c r="N598" s="86"/>
      <c r="O598" s="89"/>
      <c r="P598" s="86"/>
      <c r="Q598" s="87"/>
      <c r="R598" s="70"/>
      <c r="S598" s="55"/>
    </row>
    <row r="599" spans="1:19" x14ac:dyDescent="0.25">
      <c r="A599" s="27" t="s">
        <v>93</v>
      </c>
      <c r="B599" s="26" t="s">
        <v>94</v>
      </c>
      <c r="C599" s="26" t="s">
        <v>78</v>
      </c>
      <c r="D599" s="54">
        <v>181117</v>
      </c>
      <c r="M599" s="55"/>
      <c r="N599" s="86"/>
      <c r="O599" s="89"/>
      <c r="P599" s="86"/>
      <c r="Q599" s="87"/>
      <c r="R599" s="70"/>
      <c r="S599" s="55"/>
    </row>
    <row r="600" spans="1:19" x14ac:dyDescent="0.25">
      <c r="A600" s="27" t="s">
        <v>95</v>
      </c>
      <c r="B600" s="26" t="s">
        <v>96</v>
      </c>
      <c r="C600" s="26" t="s">
        <v>78</v>
      </c>
      <c r="D600" s="54">
        <v>28350</v>
      </c>
      <c r="M600" s="55"/>
      <c r="N600" s="86"/>
      <c r="O600" s="89"/>
      <c r="P600" s="86"/>
      <c r="Q600" s="87"/>
      <c r="R600" s="70"/>
      <c r="S600" s="55"/>
    </row>
    <row r="601" spans="1:19" x14ac:dyDescent="0.25">
      <c r="A601" s="27" t="s">
        <v>97</v>
      </c>
      <c r="B601" s="26" t="s">
        <v>98</v>
      </c>
      <c r="C601" s="26" t="s">
        <v>78</v>
      </c>
      <c r="D601" s="54">
        <v>135160</v>
      </c>
      <c r="M601" s="55"/>
      <c r="N601" s="86"/>
      <c r="O601" s="89"/>
      <c r="P601" s="86"/>
      <c r="Q601" s="87"/>
      <c r="R601" s="70"/>
      <c r="S601" s="55"/>
    </row>
    <row r="602" spans="1:19" x14ac:dyDescent="0.25">
      <c r="A602" s="27" t="s">
        <v>99</v>
      </c>
      <c r="B602" s="26" t="s">
        <v>100</v>
      </c>
      <c r="C602" s="26" t="s">
        <v>78</v>
      </c>
      <c r="D602" s="54">
        <v>104878</v>
      </c>
      <c r="M602" s="55"/>
      <c r="N602" s="86"/>
      <c r="O602" s="89"/>
      <c r="P602" s="86"/>
      <c r="Q602" s="87"/>
      <c r="R602" s="70"/>
      <c r="S602" s="55"/>
    </row>
    <row r="603" spans="1:19" x14ac:dyDescent="0.25">
      <c r="A603" s="27" t="s">
        <v>101</v>
      </c>
      <c r="B603" s="26" t="s">
        <v>102</v>
      </c>
      <c r="C603" s="26" t="s">
        <v>78</v>
      </c>
      <c r="D603" s="54">
        <v>16869</v>
      </c>
      <c r="M603" s="55"/>
      <c r="N603" s="86"/>
      <c r="O603" s="89"/>
      <c r="P603" s="86"/>
      <c r="Q603" s="87"/>
      <c r="R603" s="70"/>
      <c r="S603" s="55"/>
    </row>
    <row r="604" spans="1:19" x14ac:dyDescent="0.25">
      <c r="A604" s="27" t="s">
        <v>103</v>
      </c>
      <c r="B604" s="26" t="s">
        <v>104</v>
      </c>
      <c r="C604" s="26" t="s">
        <v>78</v>
      </c>
      <c r="D604" s="54">
        <v>38479</v>
      </c>
      <c r="M604" s="55"/>
      <c r="N604" s="86"/>
      <c r="O604" s="89"/>
      <c r="P604" s="86"/>
      <c r="Q604" s="87"/>
      <c r="R604" s="70"/>
      <c r="S604" s="55"/>
    </row>
    <row r="605" spans="1:19" x14ac:dyDescent="0.25">
      <c r="A605" s="27" t="s">
        <v>105</v>
      </c>
      <c r="B605" s="26" t="s">
        <v>106</v>
      </c>
      <c r="C605" s="26" t="s">
        <v>78</v>
      </c>
      <c r="D605" s="54">
        <v>17621</v>
      </c>
      <c r="M605" s="55"/>
      <c r="N605" s="86"/>
      <c r="O605" s="89"/>
      <c r="P605" s="86"/>
      <c r="Q605" s="87"/>
      <c r="R605" s="70"/>
      <c r="S605" s="55"/>
    </row>
    <row r="606" spans="1:19" x14ac:dyDescent="0.25">
      <c r="A606" s="27" t="s">
        <v>107</v>
      </c>
      <c r="B606" s="26" t="s">
        <v>108</v>
      </c>
      <c r="C606" s="26" t="s">
        <v>78</v>
      </c>
      <c r="D606" s="54">
        <v>74945</v>
      </c>
      <c r="M606" s="55"/>
      <c r="N606" s="86"/>
      <c r="O606" s="89"/>
      <c r="P606" s="86"/>
      <c r="Q606" s="87"/>
      <c r="R606" s="70"/>
      <c r="S606" s="55"/>
    </row>
    <row r="607" spans="1:19" x14ac:dyDescent="0.25">
      <c r="A607" s="27" t="s">
        <v>109</v>
      </c>
      <c r="B607" s="26" t="s">
        <v>110</v>
      </c>
      <c r="C607" s="26" t="s">
        <v>79</v>
      </c>
      <c r="D607" s="54">
        <v>539217</v>
      </c>
      <c r="M607" s="55"/>
      <c r="N607" s="86"/>
      <c r="O607" s="89"/>
      <c r="P607" s="86"/>
      <c r="Q607" s="87"/>
      <c r="R607" s="70"/>
      <c r="S607" s="55"/>
    </row>
    <row r="608" spans="1:19" x14ac:dyDescent="0.25">
      <c r="A608" s="27" t="s">
        <v>111</v>
      </c>
      <c r="B608" s="26" t="s">
        <v>112</v>
      </c>
      <c r="C608" s="26" t="s">
        <v>79</v>
      </c>
      <c r="D608" s="54">
        <v>448808</v>
      </c>
      <c r="M608" s="55"/>
      <c r="N608" s="86"/>
      <c r="O608" s="89"/>
      <c r="P608" s="86"/>
      <c r="Q608" s="87"/>
      <c r="R608" s="70"/>
      <c r="S608" s="55"/>
    </row>
    <row r="609" spans="1:19" x14ac:dyDescent="0.25">
      <c r="A609" s="27" t="s">
        <v>113</v>
      </c>
      <c r="B609" s="26" t="s">
        <v>114</v>
      </c>
      <c r="C609" s="26" t="s">
        <v>79</v>
      </c>
      <c r="D609" s="54">
        <v>666670</v>
      </c>
      <c r="M609" s="55"/>
      <c r="N609" s="86"/>
      <c r="O609" s="89"/>
      <c r="P609" s="86"/>
      <c r="Q609" s="87"/>
      <c r="R609" s="70"/>
      <c r="S609" s="55"/>
    </row>
    <row r="610" spans="1:19" x14ac:dyDescent="0.25">
      <c r="A610" s="27" t="s">
        <v>115</v>
      </c>
      <c r="B610" s="26" t="s">
        <v>116</v>
      </c>
      <c r="C610" s="26" t="s">
        <v>79</v>
      </c>
      <c r="D610" s="54">
        <v>325731</v>
      </c>
      <c r="M610" s="55"/>
      <c r="N610" s="86"/>
      <c r="O610" s="89"/>
      <c r="P610" s="86"/>
      <c r="Q610" s="87"/>
      <c r="R610" s="70"/>
      <c r="S610" s="55"/>
    </row>
    <row r="611" spans="1:19" x14ac:dyDescent="0.25">
      <c r="A611" s="27" t="s">
        <v>117</v>
      </c>
      <c r="B611" s="26" t="s">
        <v>118</v>
      </c>
      <c r="C611" s="26" t="s">
        <v>79</v>
      </c>
      <c r="D611" s="54">
        <v>407867</v>
      </c>
      <c r="M611" s="55"/>
      <c r="N611" s="86"/>
      <c r="O611" s="89"/>
      <c r="P611" s="86"/>
      <c r="Q611" s="87"/>
      <c r="R611" s="70"/>
      <c r="S611" s="55"/>
    </row>
    <row r="612" spans="1:19" x14ac:dyDescent="0.25">
      <c r="A612" s="27" t="s">
        <v>119</v>
      </c>
      <c r="B612" s="26" t="s">
        <v>120</v>
      </c>
      <c r="C612" s="26" t="s">
        <v>79</v>
      </c>
      <c r="D612" s="54">
        <v>536922</v>
      </c>
      <c r="M612" s="55"/>
      <c r="N612" s="86"/>
      <c r="O612" s="89"/>
      <c r="P612" s="86"/>
      <c r="Q612" s="87"/>
      <c r="R612" s="70"/>
      <c r="S612" s="55"/>
    </row>
    <row r="613" spans="1:19" x14ac:dyDescent="0.25">
      <c r="A613" s="27" t="s">
        <v>121</v>
      </c>
      <c r="B613" s="26" t="s">
        <v>122</v>
      </c>
      <c r="C613" s="26" t="s">
        <v>79</v>
      </c>
      <c r="D613" s="54">
        <v>474106</v>
      </c>
      <c r="M613" s="55"/>
      <c r="N613" s="86"/>
      <c r="O613" s="89"/>
      <c r="P613" s="86"/>
      <c r="Q613" s="87"/>
      <c r="R613" s="70"/>
      <c r="S613" s="55"/>
    </row>
    <row r="614" spans="1:19" x14ac:dyDescent="0.25">
      <c r="A614" s="27" t="s">
        <v>123</v>
      </c>
      <c r="B614" s="26" t="s">
        <v>124</v>
      </c>
      <c r="C614" s="26" t="s">
        <v>79</v>
      </c>
      <c r="D614" s="54">
        <v>621376</v>
      </c>
      <c r="M614" s="55"/>
      <c r="N614" s="86"/>
      <c r="O614" s="89"/>
      <c r="P614" s="86"/>
      <c r="Q614" s="87"/>
      <c r="R614" s="70"/>
      <c r="S614" s="55"/>
    </row>
    <row r="615" spans="1:19" x14ac:dyDescent="0.25">
      <c r="A615" s="27" t="s">
        <v>125</v>
      </c>
      <c r="B615" s="26" t="s">
        <v>126</v>
      </c>
      <c r="C615" s="26" t="s">
        <v>79</v>
      </c>
      <c r="D615" s="54">
        <v>264233</v>
      </c>
      <c r="M615" s="55"/>
      <c r="N615" s="86"/>
      <c r="O615" s="89"/>
      <c r="P615" s="86"/>
      <c r="Q615" s="87"/>
      <c r="R615" s="70"/>
      <c r="S615" s="55"/>
    </row>
    <row r="616" spans="1:19" x14ac:dyDescent="0.25">
      <c r="A616" s="27" t="s">
        <v>88</v>
      </c>
      <c r="B616" s="26" t="s">
        <v>80</v>
      </c>
      <c r="C616" s="26" t="s">
        <v>80</v>
      </c>
      <c r="D616" s="54">
        <v>439809</v>
      </c>
      <c r="M616" s="55"/>
      <c r="N616" s="86"/>
      <c r="O616" s="89"/>
      <c r="P616" s="86"/>
      <c r="Q616" s="87"/>
      <c r="R616" s="70"/>
      <c r="S616" s="55"/>
    </row>
    <row r="617" spans="1:19" x14ac:dyDescent="0.25">
      <c r="A617" s="27" t="s">
        <v>127</v>
      </c>
      <c r="B617" s="26" t="s">
        <v>128</v>
      </c>
      <c r="C617" s="26" t="s">
        <v>81</v>
      </c>
      <c r="D617" s="54">
        <v>263153</v>
      </c>
      <c r="M617" s="55"/>
      <c r="N617" s="86"/>
      <c r="O617" s="89"/>
      <c r="P617" s="86"/>
      <c r="Q617" s="87"/>
      <c r="R617" s="70"/>
      <c r="S617" s="55"/>
    </row>
    <row r="618" spans="1:19" x14ac:dyDescent="0.25">
      <c r="A618" s="27" t="s">
        <v>129</v>
      </c>
      <c r="B618" s="26" t="s">
        <v>130</v>
      </c>
      <c r="C618" s="26" t="s">
        <v>81</v>
      </c>
      <c r="D618" s="54">
        <v>188473</v>
      </c>
      <c r="M618" s="55"/>
      <c r="N618" s="86"/>
      <c r="O618" s="89"/>
      <c r="P618" s="86"/>
      <c r="Q618" s="87"/>
      <c r="R618" s="70"/>
      <c r="S618" s="55"/>
    </row>
    <row r="619" spans="1:19" x14ac:dyDescent="0.25">
      <c r="A619" s="27" t="s">
        <v>131</v>
      </c>
      <c r="B619" s="26" t="s">
        <v>132</v>
      </c>
      <c r="C619" s="26" t="s">
        <v>81</v>
      </c>
      <c r="D619" s="54">
        <v>79512739</v>
      </c>
      <c r="M619" s="55"/>
      <c r="N619" s="86"/>
      <c r="O619" s="89"/>
      <c r="P619" s="86"/>
      <c r="Q619" s="87"/>
      <c r="R619" s="70"/>
      <c r="S619" s="55"/>
    </row>
    <row r="620" spans="1:19" x14ac:dyDescent="0.25">
      <c r="A620" s="27" t="s">
        <v>133</v>
      </c>
      <c r="B620" s="26" t="s">
        <v>134</v>
      </c>
      <c r="C620" s="26" t="s">
        <v>81</v>
      </c>
      <c r="D620" s="54">
        <v>353348</v>
      </c>
      <c r="M620" s="55"/>
      <c r="N620" s="86"/>
      <c r="O620" s="89"/>
      <c r="P620" s="86"/>
      <c r="Q620" s="87"/>
      <c r="R620" s="70"/>
      <c r="S620" s="55"/>
    </row>
    <row r="621" spans="1:19" x14ac:dyDescent="0.25">
      <c r="A621" s="27" t="s">
        <v>135</v>
      </c>
      <c r="B621" s="26" t="s">
        <v>136</v>
      </c>
      <c r="C621" s="26" t="s">
        <v>81</v>
      </c>
      <c r="D621" s="54">
        <v>93604</v>
      </c>
      <c r="M621" s="55"/>
      <c r="N621" s="86"/>
      <c r="O621" s="89"/>
      <c r="P621" s="86"/>
      <c r="Q621" s="87"/>
      <c r="R621" s="70"/>
      <c r="S621" s="55"/>
    </row>
    <row r="622" spans="1:19" x14ac:dyDescent="0.25">
      <c r="A622" s="27" t="s">
        <v>137</v>
      </c>
      <c r="B622" s="26" t="s">
        <v>138</v>
      </c>
      <c r="C622" s="26" t="s">
        <v>81</v>
      </c>
      <c r="D622" s="54">
        <v>264833</v>
      </c>
      <c r="M622" s="55"/>
      <c r="N622" s="86"/>
      <c r="O622" s="89"/>
      <c r="P622" s="86"/>
      <c r="Q622" s="87"/>
      <c r="R622" s="70"/>
      <c r="S622" s="55"/>
    </row>
    <row r="623" spans="1:19" x14ac:dyDescent="0.25">
      <c r="A623" s="27" t="s">
        <v>139</v>
      </c>
      <c r="B623" s="26" t="s">
        <v>140</v>
      </c>
      <c r="C623" s="26" t="s">
        <v>81</v>
      </c>
      <c r="D623" s="54">
        <v>384633</v>
      </c>
      <c r="M623" s="55"/>
      <c r="N623" s="86"/>
      <c r="O623" s="89"/>
      <c r="P623" s="86"/>
      <c r="Q623" s="87"/>
      <c r="R623" s="70"/>
      <c r="S623" s="55"/>
    </row>
    <row r="624" spans="1:19" x14ac:dyDescent="0.25">
      <c r="A624" s="27" t="s">
        <v>141</v>
      </c>
      <c r="B624" s="26" t="s">
        <v>142</v>
      </c>
      <c r="C624" s="26" t="s">
        <v>81</v>
      </c>
      <c r="D624" s="54">
        <v>345576</v>
      </c>
      <c r="M624" s="55"/>
      <c r="N624" s="86"/>
      <c r="O624" s="89"/>
      <c r="P624" s="86"/>
      <c r="Q624" s="87"/>
      <c r="R624" s="70"/>
      <c r="S624" s="55"/>
    </row>
    <row r="625" spans="1:19" x14ac:dyDescent="0.25">
      <c r="A625" s="27" t="s">
        <v>143</v>
      </c>
      <c r="B625" s="26" t="s">
        <v>144</v>
      </c>
      <c r="C625" s="26" t="s">
        <v>81</v>
      </c>
      <c r="D625" s="54">
        <v>149814</v>
      </c>
      <c r="M625" s="55"/>
      <c r="N625" s="86"/>
      <c r="O625" s="89"/>
      <c r="P625" s="86"/>
      <c r="Q625" s="87"/>
      <c r="R625" s="70"/>
      <c r="S625" s="55"/>
    </row>
    <row r="626" spans="1:19" x14ac:dyDescent="0.25">
      <c r="A626" s="27" t="s">
        <v>145</v>
      </c>
      <c r="B626" s="26" t="s">
        <v>146</v>
      </c>
      <c r="C626" s="26" t="s">
        <v>81</v>
      </c>
      <c r="D626" s="54">
        <v>81228</v>
      </c>
      <c r="M626" s="55"/>
      <c r="N626" s="86"/>
      <c r="O626" s="89"/>
      <c r="P626" s="86"/>
      <c r="Q626" s="87"/>
      <c r="R626" s="70"/>
      <c r="S626" s="55"/>
    </row>
    <row r="627" spans="1:19" x14ac:dyDescent="0.25">
      <c r="A627" s="27" t="s">
        <v>147</v>
      </c>
      <c r="B627" s="26" t="s">
        <v>148</v>
      </c>
      <c r="C627" s="26" t="s">
        <v>82</v>
      </c>
      <c r="D627" s="54">
        <v>70865</v>
      </c>
      <c r="M627" s="55"/>
      <c r="N627" s="86"/>
      <c r="O627" s="89"/>
      <c r="P627" s="86"/>
      <c r="Q627" s="87"/>
      <c r="R627" s="70"/>
      <c r="S627" s="55"/>
    </row>
    <row r="628" spans="1:19" x14ac:dyDescent="0.25">
      <c r="A628" s="27" t="s">
        <v>149</v>
      </c>
      <c r="B628" s="26" t="s">
        <v>150</v>
      </c>
      <c r="C628" s="26" t="s">
        <v>82</v>
      </c>
      <c r="D628" s="54">
        <v>111510</v>
      </c>
      <c r="M628" s="55"/>
      <c r="N628" s="86"/>
      <c r="O628" s="89"/>
      <c r="P628" s="86"/>
      <c r="Q628" s="87"/>
      <c r="R628" s="70"/>
      <c r="S628" s="55"/>
    </row>
    <row r="629" spans="1:19" x14ac:dyDescent="0.25">
      <c r="A629" s="27" t="s">
        <v>151</v>
      </c>
      <c r="B629" s="26" t="s">
        <v>152</v>
      </c>
      <c r="C629" s="26" t="s">
        <v>82</v>
      </c>
      <c r="D629" s="54">
        <v>668839</v>
      </c>
      <c r="M629" s="55"/>
      <c r="N629" s="86"/>
      <c r="O629" s="89"/>
      <c r="P629" s="86"/>
      <c r="Q629" s="87"/>
      <c r="R629" s="70"/>
      <c r="S629" s="55"/>
    </row>
    <row r="630" spans="1:19" x14ac:dyDescent="0.25">
      <c r="A630" s="27" t="s">
        <v>153</v>
      </c>
      <c r="B630" s="26" t="s">
        <v>154</v>
      </c>
      <c r="C630" s="26" t="s">
        <v>82</v>
      </c>
      <c r="D630" s="54">
        <v>4597643</v>
      </c>
      <c r="M630" s="55"/>
      <c r="N630" s="86"/>
      <c r="O630" s="89"/>
      <c r="P630" s="86"/>
      <c r="Q630" s="87"/>
      <c r="R630" s="70"/>
      <c r="S630" s="55"/>
    </row>
    <row r="631" spans="1:19" x14ac:dyDescent="0.25">
      <c r="A631" s="27" t="s">
        <v>155</v>
      </c>
      <c r="B631" s="26" t="s">
        <v>156</v>
      </c>
      <c r="C631" s="26" t="s">
        <v>82</v>
      </c>
      <c r="D631" s="54">
        <v>1121667</v>
      </c>
      <c r="M631" s="55"/>
      <c r="N631" s="86"/>
      <c r="O631" s="89"/>
      <c r="P631" s="86"/>
      <c r="Q631" s="87"/>
      <c r="R631" s="70"/>
      <c r="S631" s="55"/>
    </row>
    <row r="632" spans="1:19" x14ac:dyDescent="0.25">
      <c r="A632" s="27" t="s">
        <v>157</v>
      </c>
      <c r="B632" s="26" t="s">
        <v>158</v>
      </c>
      <c r="C632" s="26" t="s">
        <v>82</v>
      </c>
      <c r="D632" s="54">
        <v>1083825</v>
      </c>
      <c r="M632" s="55"/>
      <c r="N632" s="86"/>
      <c r="O632" s="89"/>
      <c r="P632" s="86"/>
      <c r="Q632" s="87"/>
      <c r="R632" s="70"/>
      <c r="S632" s="55"/>
    </row>
    <row r="633" spans="1:19" x14ac:dyDescent="0.25">
      <c r="A633" s="27" t="s">
        <v>159</v>
      </c>
      <c r="B633" s="26" t="s">
        <v>160</v>
      </c>
      <c r="C633" s="26" t="s">
        <v>82</v>
      </c>
      <c r="D633" s="54">
        <v>302982</v>
      </c>
      <c r="M633" s="55"/>
      <c r="N633" s="86"/>
      <c r="O633" s="89"/>
      <c r="P633" s="86"/>
      <c r="Q633" s="87"/>
      <c r="R633" s="70"/>
      <c r="S633" s="55"/>
    </row>
    <row r="634" spans="1:19" x14ac:dyDescent="0.25">
      <c r="A634" s="27" t="s">
        <v>161</v>
      </c>
      <c r="B634" s="26" t="s">
        <v>162</v>
      </c>
      <c r="C634" s="26" t="s">
        <v>83</v>
      </c>
      <c r="D634" s="54">
        <v>148979</v>
      </c>
      <c r="M634" s="55"/>
      <c r="N634" s="86"/>
      <c r="O634" s="89"/>
      <c r="P634" s="86"/>
      <c r="Q634" s="87"/>
      <c r="R634" s="70"/>
      <c r="S634" s="55"/>
    </row>
    <row r="635" spans="1:19" x14ac:dyDescent="0.25">
      <c r="A635" s="27" t="s">
        <v>163</v>
      </c>
      <c r="B635" s="26" t="s">
        <v>164</v>
      </c>
      <c r="C635" s="26" t="s">
        <v>83</v>
      </c>
      <c r="D635" s="54">
        <v>264724</v>
      </c>
      <c r="M635" s="55"/>
      <c r="N635" s="86"/>
      <c r="O635" s="89"/>
      <c r="P635" s="86"/>
      <c r="Q635" s="87"/>
      <c r="R635" s="70"/>
      <c r="S635" s="55"/>
    </row>
    <row r="636" spans="1:19" x14ac:dyDescent="0.25">
      <c r="A636" s="27" t="s">
        <v>165</v>
      </c>
      <c r="B636" s="26" t="s">
        <v>166</v>
      </c>
      <c r="C636" s="26" t="s">
        <v>83</v>
      </c>
      <c r="D636" s="54">
        <v>1125274</v>
      </c>
      <c r="M636" s="55"/>
      <c r="N636" s="86"/>
      <c r="O636" s="89"/>
      <c r="P636" s="86"/>
      <c r="Q636" s="87"/>
      <c r="R636" s="70"/>
      <c r="S636" s="55"/>
    </row>
    <row r="637" spans="1:19" x14ac:dyDescent="0.25">
      <c r="A637" s="27" t="s">
        <v>167</v>
      </c>
      <c r="B637" s="26" t="s">
        <v>83</v>
      </c>
      <c r="C637" s="26" t="s">
        <v>83</v>
      </c>
      <c r="D637" s="54">
        <v>661709</v>
      </c>
      <c r="M637" s="55"/>
      <c r="N637" s="86"/>
      <c r="O637" s="89"/>
      <c r="P637" s="86"/>
      <c r="Q637" s="87"/>
      <c r="R637" s="70"/>
      <c r="S637" s="55"/>
    </row>
    <row r="638" spans="1:19" x14ac:dyDescent="0.25">
      <c r="A638" s="27" t="s">
        <v>168</v>
      </c>
      <c r="B638" s="26" t="s">
        <v>169</v>
      </c>
      <c r="C638" s="26" t="s">
        <v>83</v>
      </c>
      <c r="D638" s="54">
        <v>236123</v>
      </c>
      <c r="M638" s="55"/>
      <c r="N638" s="86"/>
      <c r="O638" s="89"/>
      <c r="P638" s="86"/>
      <c r="Q638" s="87"/>
      <c r="R638" s="70"/>
      <c r="S638" s="55"/>
    </row>
    <row r="639" spans="1:19" x14ac:dyDescent="0.25">
      <c r="A639" s="27" t="s">
        <v>170</v>
      </c>
      <c r="B639" s="26" t="s">
        <v>171</v>
      </c>
      <c r="C639" s="26" t="s">
        <v>83</v>
      </c>
      <c r="D639" s="54">
        <v>656746</v>
      </c>
      <c r="M639" s="55"/>
      <c r="N639" s="86"/>
      <c r="O639" s="89"/>
      <c r="P639" s="86"/>
      <c r="Q639" s="87"/>
      <c r="R639" s="70"/>
      <c r="S639" s="55"/>
    </row>
    <row r="640" spans="1:19" x14ac:dyDescent="0.25">
      <c r="M640" s="55"/>
      <c r="N640" s="86"/>
      <c r="O640" s="89"/>
      <c r="P640" s="86"/>
      <c r="Q640" s="87"/>
      <c r="R640" s="70"/>
      <c r="S640" s="55"/>
    </row>
    <row r="641" spans="1:19" x14ac:dyDescent="0.25">
      <c r="A641" s="92" t="s">
        <v>2462</v>
      </c>
      <c r="B641" s="67"/>
      <c r="C641" s="67"/>
      <c r="D641" s="67"/>
      <c r="M641" s="55"/>
      <c r="N641" s="86"/>
      <c r="O641" s="89"/>
      <c r="P641" s="86"/>
      <c r="Q641" s="87"/>
      <c r="R641" s="70"/>
      <c r="S641" s="55"/>
    </row>
    <row r="642" spans="1:19" x14ac:dyDescent="0.25">
      <c r="A642" s="67" t="s">
        <v>247</v>
      </c>
      <c r="B642" s="67"/>
      <c r="C642" s="92" t="s">
        <v>3232</v>
      </c>
      <c r="D642" s="93" t="s">
        <v>3134</v>
      </c>
      <c r="M642" s="55"/>
      <c r="N642" s="86"/>
      <c r="O642" s="89"/>
      <c r="P642" s="86"/>
      <c r="Q642" s="87"/>
      <c r="R642" s="70"/>
      <c r="S642" s="55"/>
    </row>
    <row r="643" spans="1:19" x14ac:dyDescent="0.25">
      <c r="A643" s="55" t="s">
        <v>270</v>
      </c>
      <c r="B643" s="69" t="s">
        <v>270</v>
      </c>
      <c r="C643" s="69" t="s">
        <v>3229</v>
      </c>
      <c r="D643" s="72">
        <v>445578</v>
      </c>
      <c r="M643" s="55"/>
      <c r="N643" s="86"/>
      <c r="O643" s="89"/>
      <c r="P643" s="86"/>
      <c r="Q643" s="87"/>
      <c r="R643" s="70"/>
      <c r="S643" s="55"/>
    </row>
    <row r="644" spans="1:19" x14ac:dyDescent="0.25">
      <c r="A644" s="55" t="s">
        <v>273</v>
      </c>
      <c r="B644" s="69" t="s">
        <v>273</v>
      </c>
      <c r="C644" s="69" t="s">
        <v>3227</v>
      </c>
      <c r="D644" s="72">
        <v>1032918</v>
      </c>
      <c r="M644" s="55"/>
      <c r="N644" s="86"/>
      <c r="O644" s="89"/>
      <c r="P644" s="86"/>
      <c r="Q644" s="87"/>
      <c r="R644" s="70"/>
      <c r="S644" s="55"/>
    </row>
    <row r="645" spans="1:19" x14ac:dyDescent="0.25">
      <c r="A645" s="55" t="s">
        <v>347</v>
      </c>
      <c r="B645" s="69" t="s">
        <v>347</v>
      </c>
      <c r="C645" s="69" t="s">
        <v>3226</v>
      </c>
      <c r="D645" s="72">
        <v>1172576</v>
      </c>
      <c r="M645" s="55"/>
      <c r="N645" s="86"/>
      <c r="O645" s="89"/>
      <c r="P645" s="86"/>
      <c r="Q645" s="87"/>
      <c r="R645" s="70"/>
      <c r="S645" s="55"/>
    </row>
    <row r="646" spans="1:19" x14ac:dyDescent="0.25">
      <c r="A646" s="55" t="s">
        <v>303</v>
      </c>
      <c r="B646" s="69" t="s">
        <v>303</v>
      </c>
      <c r="C646" s="69" t="s">
        <v>3226</v>
      </c>
      <c r="D646" s="72">
        <v>2319398</v>
      </c>
      <c r="M646" s="55"/>
      <c r="N646" s="86"/>
      <c r="O646" s="89"/>
      <c r="P646" s="86"/>
      <c r="Q646" s="87"/>
      <c r="R646" s="70"/>
      <c r="S646" s="55"/>
    </row>
    <row r="647" spans="1:19" x14ac:dyDescent="0.25">
      <c r="A647" s="55" t="s">
        <v>307</v>
      </c>
      <c r="B647" s="69" t="s">
        <v>307</v>
      </c>
      <c r="C647" s="69" t="s">
        <v>466</v>
      </c>
      <c r="D647" s="72">
        <v>370730</v>
      </c>
      <c r="M647" s="55"/>
      <c r="N647" s="86"/>
      <c r="O647" s="89"/>
      <c r="P647" s="86"/>
      <c r="Q647" s="87"/>
      <c r="R647" s="70"/>
      <c r="S647" s="55"/>
    </row>
    <row r="648" spans="1:19" x14ac:dyDescent="0.25">
      <c r="A648" s="55" t="s">
        <v>267</v>
      </c>
      <c r="B648" s="69" t="s">
        <v>267</v>
      </c>
      <c r="C648" s="69" t="s">
        <v>3229</v>
      </c>
      <c r="D648" s="72">
        <v>156144</v>
      </c>
      <c r="M648" s="55"/>
      <c r="N648" s="86"/>
      <c r="O648" s="89"/>
      <c r="P648" s="86"/>
      <c r="Q648" s="87"/>
      <c r="R648" s="70"/>
      <c r="S648" s="55"/>
    </row>
    <row r="649" spans="1:19" x14ac:dyDescent="0.25">
      <c r="A649" s="55" t="s">
        <v>88</v>
      </c>
      <c r="B649" s="69" t="s">
        <v>88</v>
      </c>
      <c r="C649" s="69" t="s">
        <v>466</v>
      </c>
      <c r="D649" s="72">
        <v>441685</v>
      </c>
      <c r="M649" s="55"/>
      <c r="N649" s="86"/>
      <c r="O649" s="89"/>
      <c r="P649" s="86"/>
      <c r="Q649" s="87"/>
      <c r="R649" s="70"/>
      <c r="S649" s="55"/>
    </row>
    <row r="650" spans="1:19" x14ac:dyDescent="0.25">
      <c r="A650" s="55" t="s">
        <v>264</v>
      </c>
      <c r="B650" s="69" t="s">
        <v>264</v>
      </c>
      <c r="C650" s="69" t="s">
        <v>3228</v>
      </c>
      <c r="D650" s="72">
        <v>971933</v>
      </c>
      <c r="M650" s="55"/>
      <c r="N650" s="86"/>
      <c r="O650" s="89"/>
      <c r="P650" s="86"/>
      <c r="Q650" s="87"/>
      <c r="R650" s="70"/>
      <c r="S650" s="55"/>
    </row>
    <row r="651" spans="1:19" x14ac:dyDescent="0.25">
      <c r="A651" s="55" t="s">
        <v>322</v>
      </c>
      <c r="B651" s="69" t="s">
        <v>322</v>
      </c>
      <c r="C651" s="69" t="s">
        <v>3229</v>
      </c>
      <c r="D651" s="72">
        <v>731656</v>
      </c>
      <c r="M651" s="55"/>
      <c r="N651" s="86"/>
      <c r="O651" s="89"/>
      <c r="P651" s="86"/>
      <c r="Q651" s="87"/>
      <c r="R651" s="70"/>
      <c r="S651" s="55"/>
    </row>
    <row r="652" spans="1:19" x14ac:dyDescent="0.25">
      <c r="A652" s="55" t="s">
        <v>315</v>
      </c>
      <c r="B652" s="69" t="s">
        <v>315</v>
      </c>
      <c r="C652" s="69" t="s">
        <v>3231</v>
      </c>
      <c r="D652" s="72">
        <v>84194</v>
      </c>
      <c r="J652" s="55"/>
      <c r="M652" s="55"/>
      <c r="N652" s="86"/>
      <c r="O652" s="89"/>
      <c r="P652" s="86"/>
      <c r="Q652" s="87"/>
      <c r="R652" s="70"/>
      <c r="S652" s="55"/>
    </row>
    <row r="653" spans="1:19" x14ac:dyDescent="0.25">
      <c r="A653" s="55" t="s">
        <v>252</v>
      </c>
      <c r="B653" s="69" t="s">
        <v>252</v>
      </c>
      <c r="C653" s="69" t="s">
        <v>3227</v>
      </c>
      <c r="D653" s="72">
        <v>300580</v>
      </c>
      <c r="J653" s="55"/>
      <c r="M653" s="55"/>
      <c r="N653" s="86"/>
      <c r="O653" s="89"/>
      <c r="P653" s="86"/>
      <c r="Q653" s="87"/>
      <c r="R653" s="70"/>
      <c r="S653" s="55"/>
    </row>
    <row r="654" spans="1:19" x14ac:dyDescent="0.25">
      <c r="A654" s="55" t="s">
        <v>311</v>
      </c>
      <c r="B654" s="69" t="s">
        <v>311</v>
      </c>
      <c r="C654" s="69" t="s">
        <v>3228</v>
      </c>
      <c r="D654" s="72">
        <v>249191</v>
      </c>
      <c r="J654" s="55"/>
      <c r="M654" s="55"/>
      <c r="N654" s="86"/>
      <c r="O654" s="89"/>
      <c r="P654" s="86"/>
      <c r="Q654" s="87"/>
      <c r="R654" s="70"/>
      <c r="S654" s="55"/>
    </row>
    <row r="655" spans="1:19" x14ac:dyDescent="0.25">
      <c r="A655" s="55" t="s">
        <v>258</v>
      </c>
      <c r="B655" s="69" t="s">
        <v>258</v>
      </c>
      <c r="C655" s="69" t="s">
        <v>3228</v>
      </c>
      <c r="D655" s="72">
        <v>2121127</v>
      </c>
      <c r="J655" s="55"/>
      <c r="M655" s="55"/>
      <c r="N655" s="86"/>
      <c r="O655" s="89"/>
      <c r="P655" s="86"/>
      <c r="Q655" s="87"/>
      <c r="R655" s="70"/>
      <c r="S655" s="55"/>
    </row>
    <row r="656" spans="1:19" x14ac:dyDescent="0.25">
      <c r="A656" s="55" t="s">
        <v>345</v>
      </c>
      <c r="B656" s="69" t="s">
        <v>345</v>
      </c>
      <c r="C656" s="69" t="s">
        <v>3230</v>
      </c>
      <c r="D656" s="72">
        <v>166462</v>
      </c>
      <c r="J656" s="55"/>
      <c r="M656" s="55"/>
      <c r="N656" s="86"/>
      <c r="O656" s="89"/>
      <c r="P656" s="86"/>
      <c r="Q656" s="87"/>
      <c r="R656" s="70"/>
      <c r="S656" s="55"/>
    </row>
    <row r="657" spans="1:19" x14ac:dyDescent="0.25">
      <c r="A657" s="55" t="s">
        <v>285</v>
      </c>
      <c r="B657" s="69" t="s">
        <v>285</v>
      </c>
      <c r="C657" s="69" t="s">
        <v>3227</v>
      </c>
      <c r="D657" s="72">
        <v>728317</v>
      </c>
      <c r="J657" s="55"/>
      <c r="M657" s="55"/>
      <c r="N657" s="86"/>
      <c r="O657" s="89"/>
      <c r="P657" s="86"/>
      <c r="Q657" s="87"/>
      <c r="R657" s="70"/>
      <c r="S657" s="55"/>
    </row>
    <row r="658" spans="1:19" x14ac:dyDescent="0.25">
      <c r="A658" s="55" t="s">
        <v>333</v>
      </c>
      <c r="B658" s="69" t="s">
        <v>333</v>
      </c>
      <c r="C658" s="69" t="s">
        <v>3226</v>
      </c>
      <c r="D658" s="72">
        <v>438470</v>
      </c>
      <c r="J658" s="55"/>
      <c r="M658" s="55"/>
      <c r="N658" s="86"/>
      <c r="O658" s="89"/>
      <c r="P658" s="86"/>
      <c r="Q658" s="87"/>
      <c r="R658" s="70"/>
      <c r="S658" s="55"/>
    </row>
    <row r="659" spans="1:19" x14ac:dyDescent="0.25">
      <c r="A659" s="55" t="s">
        <v>255</v>
      </c>
      <c r="B659" s="69" t="s">
        <v>255</v>
      </c>
      <c r="C659" s="69" t="s">
        <v>3226</v>
      </c>
      <c r="D659" s="72">
        <v>1093789</v>
      </c>
      <c r="J659" s="55"/>
      <c r="M659" s="55"/>
      <c r="N659" s="86"/>
      <c r="O659" s="89"/>
      <c r="P659" s="86"/>
      <c r="Q659" s="87"/>
      <c r="R659" s="70"/>
      <c r="S659" s="55"/>
    </row>
    <row r="660" spans="1:19" x14ac:dyDescent="0.25">
      <c r="A660" s="55" t="s">
        <v>365</v>
      </c>
      <c r="B660" s="69" t="s">
        <v>365</v>
      </c>
      <c r="C660" s="69" t="s">
        <v>3226</v>
      </c>
      <c r="D660" s="72">
        <v>1096175</v>
      </c>
      <c r="J660" s="55"/>
      <c r="M660" s="55"/>
      <c r="N660" s="86"/>
      <c r="O660" s="89"/>
      <c r="P660" s="86"/>
      <c r="Q660" s="87"/>
      <c r="R660" s="70"/>
      <c r="S660" s="55"/>
    </row>
    <row r="661" spans="1:19" x14ac:dyDescent="0.25">
      <c r="A661" s="55" t="s">
        <v>389</v>
      </c>
      <c r="B661" s="69" t="s">
        <v>389</v>
      </c>
      <c r="C661" s="69" t="s">
        <v>3229</v>
      </c>
      <c r="D661" s="72">
        <v>708061</v>
      </c>
      <c r="J661" s="55"/>
      <c r="M661" s="55"/>
      <c r="N661" s="86"/>
      <c r="O661" s="89"/>
      <c r="P661" s="86"/>
      <c r="Q661" s="87"/>
      <c r="R661" s="70"/>
      <c r="S661" s="55"/>
    </row>
    <row r="662" spans="1:19" x14ac:dyDescent="0.25">
      <c r="A662" s="55" t="s">
        <v>341</v>
      </c>
      <c r="B662" s="69" t="s">
        <v>341</v>
      </c>
      <c r="C662" s="69" t="s">
        <v>3228</v>
      </c>
      <c r="D662" s="72">
        <v>133335</v>
      </c>
      <c r="J662" s="55"/>
      <c r="M662" s="55"/>
      <c r="N662" s="86"/>
      <c r="O662" s="89"/>
      <c r="P662" s="86"/>
      <c r="Q662" s="87"/>
      <c r="R662" s="70"/>
      <c r="S662" s="55"/>
    </row>
    <row r="663" spans="1:19" x14ac:dyDescent="0.25">
      <c r="J663" s="55"/>
      <c r="M663" s="55"/>
      <c r="N663" s="86"/>
      <c r="O663" s="89"/>
      <c r="P663" s="86"/>
      <c r="Q663" s="87"/>
      <c r="R663" s="70"/>
      <c r="S663" s="55"/>
    </row>
    <row r="664" spans="1:19" x14ac:dyDescent="0.25">
      <c r="A664" s="34" t="s">
        <v>1707</v>
      </c>
      <c r="B664" s="34"/>
      <c r="C664" s="34"/>
      <c r="D664" s="34"/>
      <c r="E664" s="34"/>
      <c r="F664" s="34"/>
      <c r="G664" s="34"/>
      <c r="H664" s="34"/>
      <c r="J664" s="55"/>
      <c r="M664" s="55"/>
      <c r="N664" s="86"/>
      <c r="O664" s="89"/>
      <c r="P664" s="86"/>
      <c r="Q664" s="87"/>
      <c r="R664" s="70"/>
      <c r="S664" s="55"/>
    </row>
    <row r="665" spans="1:19" x14ac:dyDescent="0.25">
      <c r="A665" s="34" t="s">
        <v>182</v>
      </c>
      <c r="B665" s="34" t="s">
        <v>245</v>
      </c>
      <c r="C665" s="34" t="s">
        <v>232</v>
      </c>
      <c r="D665" s="34" t="s">
        <v>229</v>
      </c>
      <c r="E665" s="34" t="s">
        <v>230</v>
      </c>
      <c r="F665" s="34" t="s">
        <v>246</v>
      </c>
      <c r="G665" s="34" t="s">
        <v>247</v>
      </c>
      <c r="H665" s="34" t="s">
        <v>248</v>
      </c>
      <c r="J665" s="55"/>
      <c r="M665" s="55"/>
      <c r="N665" s="86"/>
      <c r="O665" s="89"/>
      <c r="P665" s="86"/>
      <c r="Q665" s="87"/>
      <c r="R665" s="70"/>
      <c r="S665" s="55"/>
    </row>
    <row r="666" spans="1:19" x14ac:dyDescent="0.25">
      <c r="A666" s="70" t="s">
        <v>251</v>
      </c>
      <c r="B666" s="70" t="s">
        <v>251</v>
      </c>
      <c r="C666" s="73" t="s">
        <v>251</v>
      </c>
      <c r="D666" s="70" t="s">
        <v>78</v>
      </c>
      <c r="E666" s="71">
        <v>525</v>
      </c>
      <c r="F666" s="71">
        <v>1341</v>
      </c>
      <c r="G666" s="70" t="s">
        <v>252</v>
      </c>
      <c r="H666" s="70" t="s">
        <v>95</v>
      </c>
      <c r="J666" s="55"/>
      <c r="M666" s="55"/>
      <c r="N666" s="86"/>
      <c r="O666" s="89"/>
      <c r="P666" s="86"/>
      <c r="Q666" s="87"/>
      <c r="R666" s="70"/>
      <c r="S666" s="55"/>
    </row>
    <row r="667" spans="1:19" x14ac:dyDescent="0.25">
      <c r="A667" s="70" t="s">
        <v>253</v>
      </c>
      <c r="B667" s="70" t="s">
        <v>254</v>
      </c>
      <c r="C667" s="73" t="s">
        <v>1811</v>
      </c>
      <c r="D667" s="70" t="s">
        <v>81</v>
      </c>
      <c r="E667" s="71">
        <v>411</v>
      </c>
      <c r="F667" s="71">
        <v>1377</v>
      </c>
      <c r="G667" s="70" t="s">
        <v>255</v>
      </c>
      <c r="H667" s="70" t="s">
        <v>127</v>
      </c>
      <c r="J667" s="55"/>
      <c r="M667" s="55"/>
      <c r="N667" s="86"/>
      <c r="O667" s="89"/>
      <c r="P667" s="86"/>
      <c r="Q667" s="87"/>
      <c r="R667" s="70"/>
      <c r="S667" s="55"/>
    </row>
    <row r="668" spans="1:19" x14ac:dyDescent="0.25">
      <c r="A668" s="70" t="s">
        <v>256</v>
      </c>
      <c r="B668" s="70" t="s">
        <v>257</v>
      </c>
      <c r="C668" s="73" t="s">
        <v>1798</v>
      </c>
      <c r="D668" s="70" t="s">
        <v>82</v>
      </c>
      <c r="E668" s="71">
        <v>287</v>
      </c>
      <c r="F668" s="71">
        <v>1415</v>
      </c>
      <c r="G668" s="70" t="s">
        <v>258</v>
      </c>
      <c r="H668" s="70" t="s">
        <v>155</v>
      </c>
      <c r="J668" s="55"/>
      <c r="M668" s="55"/>
      <c r="N668" s="86"/>
      <c r="O668" s="89"/>
      <c r="P668" s="86"/>
      <c r="Q668" s="87"/>
      <c r="R668" s="70"/>
      <c r="S668" s="55"/>
    </row>
    <row r="669" spans="1:19" x14ac:dyDescent="0.25">
      <c r="A669" s="70" t="s">
        <v>259</v>
      </c>
      <c r="B669" s="70" t="s">
        <v>105</v>
      </c>
      <c r="C669" s="73" t="s">
        <v>278</v>
      </c>
      <c r="D669" s="70" t="s">
        <v>78</v>
      </c>
      <c r="E669" s="71">
        <v>545</v>
      </c>
      <c r="F669" s="71">
        <v>1228</v>
      </c>
      <c r="G669" s="70" t="s">
        <v>252</v>
      </c>
      <c r="H669" s="70" t="s">
        <v>105</v>
      </c>
      <c r="J669" s="55"/>
      <c r="M669" s="55"/>
      <c r="N669" s="86"/>
      <c r="O669" s="89"/>
      <c r="P669" s="86"/>
      <c r="Q669" s="87"/>
      <c r="R669" s="70"/>
      <c r="S669" s="55"/>
    </row>
    <row r="670" spans="1:19" x14ac:dyDescent="0.25">
      <c r="A670" s="70" t="s">
        <v>260</v>
      </c>
      <c r="B670" s="70" t="s">
        <v>261</v>
      </c>
      <c r="C670" s="73" t="s">
        <v>1788</v>
      </c>
      <c r="D670" s="70" t="s">
        <v>81</v>
      </c>
      <c r="E670" s="71">
        <v>335</v>
      </c>
      <c r="F670" s="71">
        <v>1442</v>
      </c>
      <c r="G670" s="70" t="s">
        <v>255</v>
      </c>
      <c r="H670" s="70" t="s">
        <v>139</v>
      </c>
      <c r="J670" s="55"/>
      <c r="M670" s="55"/>
      <c r="N670" s="86"/>
      <c r="O670" s="89"/>
      <c r="P670" s="86"/>
      <c r="Q670" s="87"/>
      <c r="R670" s="70"/>
      <c r="S670" s="55"/>
    </row>
    <row r="671" spans="1:19" x14ac:dyDescent="0.25">
      <c r="A671" s="70" t="s">
        <v>262</v>
      </c>
      <c r="B671" s="70" t="s">
        <v>263</v>
      </c>
      <c r="C671" s="73" t="s">
        <v>340</v>
      </c>
      <c r="D671" s="70" t="s">
        <v>83</v>
      </c>
      <c r="E671" s="71">
        <v>445</v>
      </c>
      <c r="F671" s="71">
        <v>1280</v>
      </c>
      <c r="G671" s="70" t="s">
        <v>264</v>
      </c>
      <c r="H671" s="70" t="s">
        <v>165</v>
      </c>
      <c r="J671" s="55"/>
      <c r="M671" s="55"/>
      <c r="N671" s="86"/>
      <c r="O671" s="89"/>
      <c r="P671" s="86"/>
      <c r="Q671" s="87"/>
      <c r="R671" s="70"/>
      <c r="S671" s="55"/>
    </row>
    <row r="672" spans="1:19" x14ac:dyDescent="0.25">
      <c r="A672" s="70" t="s">
        <v>265</v>
      </c>
      <c r="B672" s="70" t="s">
        <v>266</v>
      </c>
      <c r="C672" s="73" t="s">
        <v>1612</v>
      </c>
      <c r="D672" s="70" t="s">
        <v>83</v>
      </c>
      <c r="E672" s="71">
        <v>754</v>
      </c>
      <c r="F672" s="71">
        <v>1074</v>
      </c>
      <c r="G672" s="70" t="s">
        <v>267</v>
      </c>
      <c r="H672" s="70" t="s">
        <v>167</v>
      </c>
      <c r="J672" s="55"/>
      <c r="M672" s="55"/>
      <c r="N672" s="86"/>
      <c r="O672" s="89"/>
      <c r="P672" s="86"/>
      <c r="Q672" s="87"/>
      <c r="R672" s="70"/>
      <c r="S672" s="55"/>
    </row>
    <row r="673" spans="1:19" x14ac:dyDescent="0.25">
      <c r="A673" s="70" t="s">
        <v>268</v>
      </c>
      <c r="B673" s="70" t="s">
        <v>269</v>
      </c>
      <c r="C673" s="73" t="s">
        <v>1795</v>
      </c>
      <c r="D673" s="70" t="s">
        <v>83</v>
      </c>
      <c r="E673" s="71">
        <v>708</v>
      </c>
      <c r="F673" s="71">
        <v>1030</v>
      </c>
      <c r="G673" s="70" t="s">
        <v>270</v>
      </c>
      <c r="H673" s="70" t="s">
        <v>168</v>
      </c>
      <c r="J673" s="55"/>
      <c r="M673" s="55"/>
      <c r="N673" s="86"/>
      <c r="O673" s="89"/>
      <c r="P673" s="86"/>
      <c r="Q673" s="87"/>
      <c r="R673" s="70"/>
      <c r="S673" s="55"/>
    </row>
    <row r="674" spans="1:19" x14ac:dyDescent="0.25">
      <c r="A674" s="70" t="s">
        <v>271</v>
      </c>
      <c r="B674" s="70" t="s">
        <v>272</v>
      </c>
      <c r="C674" s="73" t="s">
        <v>380</v>
      </c>
      <c r="D674" s="70" t="s">
        <v>78</v>
      </c>
      <c r="E674" s="71">
        <v>460</v>
      </c>
      <c r="F674" s="71">
        <v>1403</v>
      </c>
      <c r="G674" s="70" t="s">
        <v>273</v>
      </c>
      <c r="H674" s="70" t="s">
        <v>97</v>
      </c>
      <c r="J674" s="55"/>
      <c r="M674" s="55"/>
      <c r="N674" s="86"/>
      <c r="O674" s="89"/>
      <c r="P674" s="86"/>
      <c r="Q674" s="87"/>
      <c r="R674" s="70"/>
      <c r="S674" s="55"/>
    </row>
    <row r="675" spans="1:19" x14ac:dyDescent="0.25">
      <c r="A675" s="70" t="s">
        <v>274</v>
      </c>
      <c r="B675" s="70" t="s">
        <v>274</v>
      </c>
      <c r="C675" s="73" t="s">
        <v>141</v>
      </c>
      <c r="D675" s="70" t="s">
        <v>81</v>
      </c>
      <c r="E675" s="71">
        <v>476</v>
      </c>
      <c r="F675" s="71">
        <v>1406</v>
      </c>
      <c r="G675" s="70" t="s">
        <v>255</v>
      </c>
      <c r="H675" s="70" t="s">
        <v>141</v>
      </c>
      <c r="J675" s="55"/>
      <c r="K675" s="70"/>
      <c r="M675" s="55"/>
      <c r="N675" s="86"/>
      <c r="O675" s="89"/>
      <c r="P675" s="86"/>
      <c r="Q675" s="87"/>
      <c r="R675" s="70"/>
      <c r="S675" s="55"/>
    </row>
    <row r="676" spans="1:19" x14ac:dyDescent="0.25">
      <c r="A676" s="70" t="s">
        <v>275</v>
      </c>
      <c r="B676" s="70" t="s">
        <v>276</v>
      </c>
      <c r="C676" s="73" t="s">
        <v>276</v>
      </c>
      <c r="D676" s="70" t="s">
        <v>78</v>
      </c>
      <c r="E676" s="71">
        <v>559</v>
      </c>
      <c r="F676" s="71">
        <v>1358</v>
      </c>
      <c r="G676" s="70" t="s">
        <v>252</v>
      </c>
      <c r="H676" s="70" t="s">
        <v>99</v>
      </c>
      <c r="J676" s="55"/>
      <c r="K676" s="70"/>
      <c r="M676" s="55"/>
      <c r="N676" s="86"/>
      <c r="O676" s="89"/>
      <c r="P676" s="86"/>
      <c r="Q676" s="87"/>
      <c r="R676" s="70"/>
      <c r="S676" s="55"/>
    </row>
    <row r="677" spans="1:19" x14ac:dyDescent="0.25">
      <c r="A677" s="70" t="s">
        <v>277</v>
      </c>
      <c r="B677" s="70" t="s">
        <v>278</v>
      </c>
      <c r="C677" s="73" t="s">
        <v>1134</v>
      </c>
      <c r="D677" s="70" t="s">
        <v>78</v>
      </c>
      <c r="E677" s="71">
        <v>760</v>
      </c>
      <c r="F677" s="71">
        <v>1263</v>
      </c>
      <c r="G677" s="70" t="s">
        <v>252</v>
      </c>
      <c r="H677" s="70" t="s">
        <v>91</v>
      </c>
      <c r="J677" s="55"/>
      <c r="K677" s="70"/>
      <c r="M677" s="55"/>
      <c r="N677" s="86"/>
      <c r="O677" s="89"/>
      <c r="P677" s="86"/>
      <c r="Q677" s="87"/>
      <c r="R677" s="70"/>
      <c r="S677" s="55"/>
    </row>
    <row r="678" spans="1:19" x14ac:dyDescent="0.25">
      <c r="A678" s="70" t="s">
        <v>279</v>
      </c>
      <c r="B678" s="70" t="s">
        <v>280</v>
      </c>
      <c r="C678" s="73" t="s">
        <v>88</v>
      </c>
      <c r="D678" s="70" t="s">
        <v>80</v>
      </c>
      <c r="E678" s="71">
        <v>517</v>
      </c>
      <c r="F678" s="71">
        <v>1111</v>
      </c>
      <c r="G678" s="70" t="s">
        <v>88</v>
      </c>
      <c r="H678" s="70" t="s">
        <v>88</v>
      </c>
      <c r="J678" s="55"/>
      <c r="K678" s="70"/>
      <c r="M678" s="55"/>
      <c r="N678" s="86"/>
      <c r="O678" s="89"/>
      <c r="P678" s="86"/>
      <c r="Q678" s="87"/>
      <c r="R678" s="70"/>
      <c r="S678" s="55"/>
    </row>
    <row r="679" spans="1:19" x14ac:dyDescent="0.25">
      <c r="A679" s="70" t="s">
        <v>281</v>
      </c>
      <c r="B679" s="70" t="s">
        <v>282</v>
      </c>
      <c r="C679" s="73" t="s">
        <v>88</v>
      </c>
      <c r="D679" s="70" t="s">
        <v>80</v>
      </c>
      <c r="E679" s="71">
        <v>507</v>
      </c>
      <c r="F679" s="71">
        <v>1116</v>
      </c>
      <c r="G679" s="70" t="s">
        <v>88</v>
      </c>
      <c r="H679" s="70" t="s">
        <v>88</v>
      </c>
      <c r="J679" s="55"/>
      <c r="K679" s="70"/>
      <c r="M679" s="55"/>
      <c r="N679" s="86"/>
      <c r="O679" s="89"/>
      <c r="P679" s="86"/>
      <c r="Q679" s="87"/>
      <c r="R679" s="70"/>
      <c r="S679" s="55"/>
    </row>
    <row r="680" spans="1:19" x14ac:dyDescent="0.25">
      <c r="A680" s="70" t="s">
        <v>283</v>
      </c>
      <c r="B680" s="70" t="s">
        <v>284</v>
      </c>
      <c r="C680" s="73" t="s">
        <v>1802</v>
      </c>
      <c r="D680" s="70" t="s">
        <v>81</v>
      </c>
      <c r="E680" s="71">
        <v>289</v>
      </c>
      <c r="F680" s="71">
        <v>1531</v>
      </c>
      <c r="G680" s="70" t="s">
        <v>285</v>
      </c>
      <c r="H680" s="70" t="s">
        <v>133</v>
      </c>
      <c r="J680" s="55"/>
      <c r="K680" s="70"/>
      <c r="M680" s="55"/>
      <c r="N680" s="86"/>
      <c r="O680" s="89"/>
      <c r="P680" s="86"/>
      <c r="Q680" s="87"/>
      <c r="R680" s="70"/>
      <c r="S680" s="55"/>
    </row>
    <row r="681" spans="1:19" x14ac:dyDescent="0.25">
      <c r="A681" s="70" t="s">
        <v>287</v>
      </c>
      <c r="B681" s="70" t="s">
        <v>287</v>
      </c>
      <c r="C681" s="73" t="s">
        <v>1804</v>
      </c>
      <c r="D681" s="70" t="s">
        <v>81</v>
      </c>
      <c r="E681" s="71">
        <v>460</v>
      </c>
      <c r="F681" s="71">
        <v>1424</v>
      </c>
      <c r="G681" s="70" t="s">
        <v>273</v>
      </c>
      <c r="H681" s="70" t="s">
        <v>137</v>
      </c>
      <c r="J681" s="55"/>
      <c r="K681" s="70"/>
      <c r="M681" s="55"/>
      <c r="N681" s="86"/>
      <c r="O681" s="89"/>
      <c r="P681" s="86"/>
      <c r="Q681" s="87"/>
      <c r="R681" s="70"/>
      <c r="S681" s="55"/>
    </row>
    <row r="682" spans="1:19" x14ac:dyDescent="0.25">
      <c r="A682" s="70" t="s">
        <v>288</v>
      </c>
      <c r="B682" s="70" t="s">
        <v>289</v>
      </c>
      <c r="C682" s="73" t="s">
        <v>1800</v>
      </c>
      <c r="D682" s="70" t="s">
        <v>82</v>
      </c>
      <c r="E682" s="71">
        <v>294</v>
      </c>
      <c r="F682" s="71">
        <v>1364</v>
      </c>
      <c r="G682" s="70" t="s">
        <v>258</v>
      </c>
      <c r="H682" s="70" t="s">
        <v>159</v>
      </c>
      <c r="J682" s="55"/>
      <c r="K682" s="70"/>
      <c r="M682" s="55"/>
      <c r="N682" s="86"/>
      <c r="O682" s="89"/>
      <c r="P682" s="86"/>
      <c r="Q682" s="87"/>
      <c r="R682" s="70"/>
      <c r="S682" s="55"/>
    </row>
    <row r="683" spans="1:19" x14ac:dyDescent="0.25">
      <c r="A683" s="70" t="s">
        <v>290</v>
      </c>
      <c r="B683" s="70" t="s">
        <v>291</v>
      </c>
      <c r="C683" s="73" t="s">
        <v>276</v>
      </c>
      <c r="D683" s="70" t="s">
        <v>78</v>
      </c>
      <c r="E683" s="71">
        <v>511</v>
      </c>
      <c r="F683" s="71">
        <v>1353</v>
      </c>
      <c r="G683" s="70" t="s">
        <v>252</v>
      </c>
      <c r="H683" s="70" t="s">
        <v>97</v>
      </c>
      <c r="J683" s="55"/>
      <c r="K683" s="70"/>
      <c r="M683" s="55"/>
      <c r="N683" s="86"/>
      <c r="O683" s="89"/>
      <c r="P683" s="86"/>
      <c r="Q683" s="87"/>
      <c r="R683" s="70"/>
      <c r="S683" s="55"/>
    </row>
    <row r="684" spans="1:19" x14ac:dyDescent="0.25">
      <c r="A684" s="70" t="s">
        <v>292</v>
      </c>
      <c r="B684" s="70" t="s">
        <v>101</v>
      </c>
      <c r="C684" s="73" t="s">
        <v>278</v>
      </c>
      <c r="D684" s="70" t="s">
        <v>78</v>
      </c>
      <c r="E684" s="71">
        <v>673</v>
      </c>
      <c r="F684" s="71">
        <v>1261</v>
      </c>
      <c r="G684" s="70" t="s">
        <v>252</v>
      </c>
      <c r="H684" s="70" t="s">
        <v>91</v>
      </c>
      <c r="J684" s="55"/>
      <c r="K684" s="70"/>
      <c r="M684" s="55"/>
      <c r="N684" s="86"/>
      <c r="O684" s="89"/>
      <c r="P684" s="86"/>
      <c r="Q684" s="87"/>
      <c r="R684" s="70"/>
      <c r="S684" s="55"/>
    </row>
    <row r="685" spans="1:19" x14ac:dyDescent="0.25">
      <c r="A685" s="70" t="s">
        <v>293</v>
      </c>
      <c r="B685" s="70" t="s">
        <v>294</v>
      </c>
      <c r="C685" s="73" t="s">
        <v>1800</v>
      </c>
      <c r="D685" s="70" t="s">
        <v>82</v>
      </c>
      <c r="E685" s="71">
        <v>355</v>
      </c>
      <c r="F685" s="71">
        <v>1319</v>
      </c>
      <c r="G685" s="70" t="s">
        <v>258</v>
      </c>
      <c r="H685" s="70" t="s">
        <v>159</v>
      </c>
      <c r="J685" s="55"/>
      <c r="K685" s="70"/>
      <c r="M685" s="55"/>
      <c r="N685" s="86"/>
      <c r="O685" s="89"/>
      <c r="P685" s="86"/>
      <c r="Q685" s="87"/>
      <c r="R685" s="70"/>
      <c r="S685" s="55"/>
    </row>
    <row r="686" spans="1:19" x14ac:dyDescent="0.25">
      <c r="A686" s="70" t="s">
        <v>295</v>
      </c>
      <c r="B686" s="70" t="s">
        <v>295</v>
      </c>
      <c r="C686" s="73" t="s">
        <v>151</v>
      </c>
      <c r="D686" s="70" t="s">
        <v>81</v>
      </c>
      <c r="E686" s="71">
        <v>489</v>
      </c>
      <c r="F686" s="71">
        <v>1349</v>
      </c>
      <c r="G686" s="70" t="s">
        <v>273</v>
      </c>
      <c r="H686" s="70" t="s">
        <v>151</v>
      </c>
      <c r="J686" s="55"/>
      <c r="K686" s="70"/>
      <c r="M686" s="55"/>
      <c r="N686" s="86"/>
      <c r="O686" s="89"/>
      <c r="P686" s="86"/>
      <c r="Q686" s="87"/>
      <c r="R686" s="70"/>
      <c r="S686" s="55"/>
    </row>
    <row r="687" spans="1:19" x14ac:dyDescent="0.25">
      <c r="A687" s="70" t="s">
        <v>296</v>
      </c>
      <c r="B687" s="70" t="s">
        <v>296</v>
      </c>
      <c r="C687" s="73" t="s">
        <v>1802</v>
      </c>
      <c r="D687" s="70" t="s">
        <v>81</v>
      </c>
      <c r="E687" s="71">
        <v>399</v>
      </c>
      <c r="F687" s="71">
        <v>1470</v>
      </c>
      <c r="G687" s="70" t="s">
        <v>273</v>
      </c>
      <c r="H687" s="70" t="s">
        <v>133</v>
      </c>
      <c r="J687" s="55"/>
      <c r="K687" s="70"/>
      <c r="M687" s="55"/>
      <c r="N687" s="86"/>
      <c r="O687" s="89"/>
      <c r="P687" s="86"/>
      <c r="Q687" s="87"/>
      <c r="R687" s="70"/>
      <c r="S687" s="55"/>
    </row>
    <row r="688" spans="1:19" x14ac:dyDescent="0.25">
      <c r="A688" s="70" t="s">
        <v>297</v>
      </c>
      <c r="B688" s="70" t="s">
        <v>298</v>
      </c>
      <c r="C688" s="73" t="s">
        <v>1811</v>
      </c>
      <c r="D688" s="70" t="s">
        <v>81</v>
      </c>
      <c r="E688" s="71">
        <v>361</v>
      </c>
      <c r="F688" s="71">
        <v>1366</v>
      </c>
      <c r="G688" s="70" t="s">
        <v>255</v>
      </c>
      <c r="H688" s="70" t="s">
        <v>127</v>
      </c>
      <c r="J688" s="55"/>
      <c r="K688" s="70"/>
      <c r="M688" s="55"/>
      <c r="N688" s="86"/>
      <c r="O688" s="89"/>
      <c r="P688" s="86"/>
      <c r="Q688" s="87"/>
      <c r="R688" s="70"/>
      <c r="S688" s="55"/>
    </row>
    <row r="689" spans="1:19" x14ac:dyDescent="0.25">
      <c r="A689" s="70" t="s">
        <v>299</v>
      </c>
      <c r="B689" s="70" t="s">
        <v>300</v>
      </c>
      <c r="C689" s="73" t="s">
        <v>1792</v>
      </c>
      <c r="D689" s="70" t="s">
        <v>81</v>
      </c>
      <c r="E689" s="71">
        <v>571</v>
      </c>
      <c r="F689" s="71">
        <v>1380</v>
      </c>
      <c r="G689" s="70" t="s">
        <v>273</v>
      </c>
      <c r="H689" s="70" t="s">
        <v>129</v>
      </c>
      <c r="J689" s="55"/>
      <c r="K689" s="70"/>
      <c r="M689" s="55"/>
      <c r="N689" s="86"/>
      <c r="O689" s="89"/>
      <c r="P689" s="86"/>
      <c r="Q689" s="87"/>
      <c r="R689" s="70"/>
      <c r="S689" s="55"/>
    </row>
    <row r="690" spans="1:19" x14ac:dyDescent="0.25">
      <c r="A690" s="70" t="s">
        <v>301</v>
      </c>
      <c r="B690" s="70" t="s">
        <v>302</v>
      </c>
      <c r="C690" s="73" t="s">
        <v>581</v>
      </c>
      <c r="D690" s="70" t="s">
        <v>79</v>
      </c>
      <c r="E690" s="71">
        <v>289</v>
      </c>
      <c r="F690" s="71">
        <v>1370</v>
      </c>
      <c r="G690" s="70" t="s">
        <v>303</v>
      </c>
      <c r="H690" s="70" t="s">
        <v>111</v>
      </c>
      <c r="J690" s="55"/>
      <c r="K690" s="70"/>
      <c r="M690" s="55"/>
      <c r="N690" s="86"/>
      <c r="O690" s="89"/>
      <c r="P690" s="86"/>
      <c r="Q690" s="87"/>
      <c r="R690" s="70"/>
      <c r="S690" s="55"/>
    </row>
    <row r="691" spans="1:19" x14ac:dyDescent="0.25">
      <c r="A691" s="70" t="s">
        <v>304</v>
      </c>
      <c r="B691" s="70" t="s">
        <v>254</v>
      </c>
      <c r="C691" s="73" t="s">
        <v>1811</v>
      </c>
      <c r="D691" s="70" t="s">
        <v>81</v>
      </c>
      <c r="E691" s="71">
        <v>463</v>
      </c>
      <c r="F691" s="71">
        <v>1348</v>
      </c>
      <c r="G691" s="70" t="s">
        <v>255</v>
      </c>
      <c r="H691" s="70" t="s">
        <v>127</v>
      </c>
      <c r="J691" s="55"/>
      <c r="K691" s="70"/>
      <c r="M691" s="55"/>
      <c r="N691" s="86"/>
      <c r="O691" s="89"/>
      <c r="P691" s="86"/>
      <c r="Q691" s="87"/>
      <c r="R691" s="70"/>
      <c r="S691" s="55"/>
    </row>
    <row r="692" spans="1:19" x14ac:dyDescent="0.25">
      <c r="A692" s="70" t="s">
        <v>305</v>
      </c>
      <c r="B692" s="70" t="s">
        <v>306</v>
      </c>
      <c r="C692" s="73" t="s">
        <v>578</v>
      </c>
      <c r="D692" s="70" t="s">
        <v>82</v>
      </c>
      <c r="E692" s="71">
        <v>670</v>
      </c>
      <c r="F692" s="71">
        <v>1209</v>
      </c>
      <c r="G692" s="70" t="s">
        <v>307</v>
      </c>
      <c r="H692" s="70" t="s">
        <v>147</v>
      </c>
      <c r="J692" s="55"/>
      <c r="K692" s="70"/>
      <c r="M692" s="55"/>
      <c r="N692" s="86"/>
      <c r="O692" s="89"/>
      <c r="P692" s="86"/>
      <c r="Q692" s="87"/>
      <c r="R692" s="70"/>
      <c r="S692" s="55"/>
    </row>
    <row r="693" spans="1:19" x14ac:dyDescent="0.25">
      <c r="A693" s="70" t="s">
        <v>308</v>
      </c>
      <c r="B693" s="70" t="s">
        <v>278</v>
      </c>
      <c r="C693" s="73" t="s">
        <v>91</v>
      </c>
      <c r="D693" s="70" t="s">
        <v>78</v>
      </c>
      <c r="E693" s="71">
        <v>943</v>
      </c>
      <c r="F693" s="71">
        <v>1247</v>
      </c>
      <c r="G693" s="70" t="s">
        <v>252</v>
      </c>
      <c r="H693" s="70" t="s">
        <v>91</v>
      </c>
      <c r="J693" s="55"/>
      <c r="K693" s="70"/>
      <c r="M693" s="55"/>
      <c r="N693" s="86"/>
      <c r="O693" s="89"/>
      <c r="P693" s="86"/>
      <c r="Q693" s="87"/>
      <c r="R693" s="70"/>
      <c r="S693" s="55"/>
    </row>
    <row r="694" spans="1:19" x14ac:dyDescent="0.25">
      <c r="A694" s="70" t="s">
        <v>309</v>
      </c>
      <c r="B694" s="70" t="s">
        <v>310</v>
      </c>
      <c r="C694" s="73" t="s">
        <v>1810</v>
      </c>
      <c r="D694" s="70" t="s">
        <v>82</v>
      </c>
      <c r="E694" s="71">
        <v>419</v>
      </c>
      <c r="F694" s="71">
        <v>1253</v>
      </c>
      <c r="G694" s="70" t="s">
        <v>311</v>
      </c>
      <c r="H694" s="70" t="s">
        <v>165</v>
      </c>
      <c r="J694" s="55"/>
      <c r="K694" s="70"/>
      <c r="M694" s="55"/>
      <c r="N694" s="86"/>
      <c r="O694" s="89"/>
      <c r="P694" s="86"/>
      <c r="Q694" s="87"/>
      <c r="R694" s="70"/>
      <c r="S694" s="55"/>
    </row>
    <row r="695" spans="1:19" x14ac:dyDescent="0.25">
      <c r="A695" s="70" t="s">
        <v>312</v>
      </c>
      <c r="B695" s="70" t="s">
        <v>300</v>
      </c>
      <c r="C695" s="73" t="s">
        <v>1792</v>
      </c>
      <c r="D695" s="70" t="s">
        <v>81</v>
      </c>
      <c r="E695" s="71">
        <v>572</v>
      </c>
      <c r="F695" s="71">
        <v>1380</v>
      </c>
      <c r="G695" s="70" t="s">
        <v>273</v>
      </c>
      <c r="H695" s="70" t="s">
        <v>129</v>
      </c>
      <c r="J695" s="55"/>
      <c r="K695" s="70"/>
      <c r="M695" s="55"/>
      <c r="N695" s="86"/>
      <c r="O695" s="89"/>
      <c r="P695" s="86"/>
      <c r="Q695" s="87"/>
      <c r="R695" s="70"/>
      <c r="S695" s="55"/>
    </row>
    <row r="696" spans="1:19" x14ac:dyDescent="0.25">
      <c r="A696" s="70" t="s">
        <v>313</v>
      </c>
      <c r="B696" s="70" t="s">
        <v>314</v>
      </c>
      <c r="C696" s="73" t="s">
        <v>1795</v>
      </c>
      <c r="D696" s="70" t="s">
        <v>83</v>
      </c>
      <c r="E696" s="71">
        <v>725</v>
      </c>
      <c r="F696" s="71">
        <v>1054</v>
      </c>
      <c r="G696" s="70" t="s">
        <v>315</v>
      </c>
      <c r="H696" s="70" t="s">
        <v>167</v>
      </c>
      <c r="J696" s="55"/>
      <c r="K696" s="70"/>
      <c r="M696" s="55"/>
      <c r="N696" s="86"/>
      <c r="O696" s="89"/>
      <c r="P696" s="86"/>
      <c r="Q696" s="87"/>
      <c r="R696" s="70"/>
      <c r="S696" s="55"/>
    </row>
    <row r="697" spans="1:19" x14ac:dyDescent="0.25">
      <c r="A697" s="70" t="s">
        <v>316</v>
      </c>
      <c r="B697" s="70" t="s">
        <v>317</v>
      </c>
      <c r="C697" s="73" t="s">
        <v>1792</v>
      </c>
      <c r="D697" s="70" t="s">
        <v>81</v>
      </c>
      <c r="E697" s="71">
        <v>522</v>
      </c>
      <c r="F697" s="71">
        <v>1402</v>
      </c>
      <c r="G697" s="70" t="s">
        <v>273</v>
      </c>
      <c r="H697" s="70" t="s">
        <v>129</v>
      </c>
      <c r="J697" s="55"/>
      <c r="K697" s="70"/>
      <c r="M697" s="55"/>
      <c r="N697" s="86"/>
      <c r="O697" s="89"/>
      <c r="P697" s="86"/>
      <c r="Q697" s="87"/>
      <c r="R697" s="70"/>
      <c r="S697" s="55"/>
    </row>
    <row r="698" spans="1:19" x14ac:dyDescent="0.25">
      <c r="A698" s="70" t="s">
        <v>318</v>
      </c>
      <c r="B698" s="70" t="s">
        <v>319</v>
      </c>
      <c r="C698" s="73" t="s">
        <v>151</v>
      </c>
      <c r="D698" s="70" t="s">
        <v>82</v>
      </c>
      <c r="E698" s="71">
        <v>329</v>
      </c>
      <c r="F698" s="71">
        <v>1423</v>
      </c>
      <c r="G698" s="70" t="s">
        <v>273</v>
      </c>
      <c r="H698" s="70" t="s">
        <v>151</v>
      </c>
      <c r="J698" s="55"/>
      <c r="K698" s="70"/>
      <c r="M698" s="55"/>
      <c r="N698" s="86"/>
      <c r="O698" s="89"/>
      <c r="P698" s="86"/>
      <c r="Q698" s="87"/>
      <c r="R698" s="70"/>
      <c r="S698" s="55"/>
    </row>
    <row r="699" spans="1:19" x14ac:dyDescent="0.25">
      <c r="A699" s="70" t="s">
        <v>320</v>
      </c>
      <c r="B699" s="70" t="s">
        <v>321</v>
      </c>
      <c r="C699" s="73" t="s">
        <v>1803</v>
      </c>
      <c r="D699" s="70" t="s">
        <v>83</v>
      </c>
      <c r="E699" s="71">
        <v>594</v>
      </c>
      <c r="F699" s="71">
        <v>1151</v>
      </c>
      <c r="G699" s="70" t="s">
        <v>322</v>
      </c>
      <c r="H699" s="70" t="s">
        <v>170</v>
      </c>
      <c r="J699" s="55"/>
      <c r="K699" s="70"/>
      <c r="M699" s="55"/>
      <c r="N699" s="86"/>
      <c r="O699" s="89"/>
      <c r="P699" s="86"/>
      <c r="Q699" s="87"/>
      <c r="R699" s="70"/>
      <c r="S699" s="55"/>
    </row>
    <row r="700" spans="1:19" x14ac:dyDescent="0.25">
      <c r="A700" s="70" t="s">
        <v>323</v>
      </c>
      <c r="B700" s="70" t="s">
        <v>324</v>
      </c>
      <c r="C700" s="73" t="s">
        <v>141</v>
      </c>
      <c r="D700" s="70" t="s">
        <v>81</v>
      </c>
      <c r="E700" s="71">
        <v>343</v>
      </c>
      <c r="F700" s="71">
        <v>1417</v>
      </c>
      <c r="G700" s="70" t="s">
        <v>255</v>
      </c>
      <c r="H700" s="70" t="s">
        <v>141</v>
      </c>
      <c r="J700" s="55"/>
      <c r="K700" s="70"/>
      <c r="M700" s="55"/>
      <c r="N700" s="86"/>
      <c r="O700" s="89"/>
      <c r="P700" s="86"/>
      <c r="Q700" s="87"/>
      <c r="R700" s="70"/>
      <c r="S700" s="55"/>
    </row>
    <row r="701" spans="1:19" x14ac:dyDescent="0.25">
      <c r="A701" s="70" t="s">
        <v>325</v>
      </c>
      <c r="B701" s="70" t="s">
        <v>272</v>
      </c>
      <c r="C701" s="73" t="s">
        <v>380</v>
      </c>
      <c r="D701" s="70" t="s">
        <v>78</v>
      </c>
      <c r="E701" s="71">
        <v>465</v>
      </c>
      <c r="F701" s="71">
        <v>1396</v>
      </c>
      <c r="G701" s="70" t="s">
        <v>273</v>
      </c>
      <c r="H701" s="70" t="s">
        <v>97</v>
      </c>
      <c r="J701" s="55"/>
      <c r="K701" s="70"/>
      <c r="M701" s="55"/>
      <c r="N701" s="86"/>
      <c r="O701" s="89"/>
      <c r="P701" s="86"/>
      <c r="Q701" s="87"/>
      <c r="R701" s="70"/>
      <c r="S701" s="55"/>
    </row>
    <row r="702" spans="1:19" x14ac:dyDescent="0.25">
      <c r="A702" s="70" t="s">
        <v>326</v>
      </c>
      <c r="B702" s="70" t="s">
        <v>326</v>
      </c>
      <c r="C702" s="73" t="s">
        <v>1796</v>
      </c>
      <c r="D702" s="70" t="s">
        <v>82</v>
      </c>
      <c r="E702" s="71">
        <v>275</v>
      </c>
      <c r="F702" s="71">
        <v>1392</v>
      </c>
      <c r="G702" s="70" t="s">
        <v>258</v>
      </c>
      <c r="H702" s="70" t="s">
        <v>155</v>
      </c>
      <c r="J702" s="55"/>
      <c r="K702" s="70"/>
      <c r="M702" s="55"/>
      <c r="N702" s="86"/>
      <c r="O702" s="89"/>
      <c r="P702" s="86"/>
      <c r="Q702" s="87"/>
      <c r="R702" s="70"/>
      <c r="S702" s="55"/>
    </row>
    <row r="703" spans="1:19" x14ac:dyDescent="0.25">
      <c r="A703" s="70" t="s">
        <v>327</v>
      </c>
      <c r="B703" s="70" t="s">
        <v>326</v>
      </c>
      <c r="C703" s="73" t="s">
        <v>1796</v>
      </c>
      <c r="D703" s="70" t="s">
        <v>82</v>
      </c>
      <c r="E703" s="71">
        <v>279</v>
      </c>
      <c r="F703" s="71">
        <v>1397</v>
      </c>
      <c r="G703" s="70" t="s">
        <v>258</v>
      </c>
      <c r="H703" s="70" t="s">
        <v>155</v>
      </c>
      <c r="J703" s="55"/>
      <c r="K703" s="70"/>
      <c r="M703" s="55"/>
      <c r="N703" s="86"/>
      <c r="O703" s="89"/>
      <c r="P703" s="86"/>
      <c r="Q703" s="87"/>
      <c r="R703" s="70"/>
      <c r="S703" s="55"/>
    </row>
    <row r="704" spans="1:19" x14ac:dyDescent="0.25">
      <c r="A704" s="70" t="s">
        <v>324</v>
      </c>
      <c r="B704" s="70" t="s">
        <v>324</v>
      </c>
      <c r="C704" s="73" t="s">
        <v>141</v>
      </c>
      <c r="D704" s="70" t="s">
        <v>81</v>
      </c>
      <c r="E704" s="71">
        <v>341</v>
      </c>
      <c r="F704" s="71">
        <v>1434</v>
      </c>
      <c r="G704" s="70" t="s">
        <v>255</v>
      </c>
      <c r="H704" s="70" t="s">
        <v>141</v>
      </c>
      <c r="J704" s="55"/>
      <c r="K704" s="70"/>
      <c r="M704" s="55"/>
      <c r="N704" s="86"/>
      <c r="O704" s="89"/>
      <c r="P704" s="86"/>
      <c r="Q704" s="87"/>
      <c r="R704" s="70"/>
      <c r="S704" s="55"/>
    </row>
    <row r="705" spans="1:19" x14ac:dyDescent="0.25">
      <c r="A705" s="70" t="s">
        <v>328</v>
      </c>
      <c r="B705" s="70" t="s">
        <v>328</v>
      </c>
      <c r="C705" s="73" t="s">
        <v>151</v>
      </c>
      <c r="D705" s="70" t="s">
        <v>82</v>
      </c>
      <c r="E705" s="71">
        <v>284</v>
      </c>
      <c r="F705" s="71">
        <v>1429</v>
      </c>
      <c r="G705" s="70" t="s">
        <v>273</v>
      </c>
      <c r="H705" s="70" t="s">
        <v>151</v>
      </c>
      <c r="J705" s="55"/>
      <c r="K705" s="70"/>
      <c r="M705" s="55"/>
      <c r="N705" s="86"/>
      <c r="O705" s="89"/>
      <c r="P705" s="86"/>
      <c r="Q705" s="87"/>
      <c r="R705" s="70"/>
      <c r="S705" s="55"/>
    </row>
    <row r="706" spans="1:19" x14ac:dyDescent="0.25">
      <c r="A706" s="70" t="s">
        <v>329</v>
      </c>
      <c r="B706" s="70" t="s">
        <v>330</v>
      </c>
      <c r="C706" s="73" t="s">
        <v>151</v>
      </c>
      <c r="D706" s="70" t="s">
        <v>81</v>
      </c>
      <c r="E706" s="71">
        <v>486</v>
      </c>
      <c r="F706" s="71">
        <v>1402</v>
      </c>
      <c r="G706" s="70" t="s">
        <v>273</v>
      </c>
      <c r="H706" s="70" t="s">
        <v>151</v>
      </c>
      <c r="J706" s="55"/>
      <c r="K706" s="70"/>
      <c r="M706" s="55"/>
      <c r="N706" s="86"/>
      <c r="O706" s="89"/>
      <c r="P706" s="86"/>
      <c r="Q706" s="87"/>
      <c r="R706" s="70"/>
      <c r="S706" s="55"/>
    </row>
    <row r="707" spans="1:19" x14ac:dyDescent="0.25">
      <c r="A707" s="70" t="s">
        <v>331</v>
      </c>
      <c r="B707" s="70" t="s">
        <v>332</v>
      </c>
      <c r="C707" s="73" t="s">
        <v>1811</v>
      </c>
      <c r="D707" s="70" t="s">
        <v>81</v>
      </c>
      <c r="E707" s="71">
        <v>351</v>
      </c>
      <c r="F707" s="71">
        <v>1361</v>
      </c>
      <c r="G707" s="70" t="s">
        <v>333</v>
      </c>
      <c r="H707" s="70" t="s">
        <v>127</v>
      </c>
      <c r="J707" s="55"/>
      <c r="K707" s="70"/>
      <c r="M707" s="55"/>
      <c r="N707" s="86"/>
      <c r="O707" s="89"/>
      <c r="P707" s="86"/>
      <c r="Q707" s="87"/>
      <c r="R707" s="70"/>
      <c r="S707" s="55"/>
    </row>
    <row r="708" spans="1:19" x14ac:dyDescent="0.25">
      <c r="A708" s="70" t="s">
        <v>334</v>
      </c>
      <c r="B708" s="70" t="s">
        <v>278</v>
      </c>
      <c r="C708" s="73" t="s">
        <v>91</v>
      </c>
      <c r="D708" s="70" t="s">
        <v>78</v>
      </c>
      <c r="E708" s="71">
        <v>709</v>
      </c>
      <c r="F708" s="71">
        <v>1270</v>
      </c>
      <c r="G708" s="70" t="s">
        <v>252</v>
      </c>
      <c r="H708" s="70" t="s">
        <v>91</v>
      </c>
      <c r="J708" s="55"/>
      <c r="K708" s="70"/>
      <c r="M708" s="55"/>
      <c r="N708" s="86"/>
      <c r="O708" s="89"/>
      <c r="P708" s="86"/>
      <c r="Q708" s="87"/>
      <c r="R708" s="70"/>
      <c r="S708" s="55"/>
    </row>
    <row r="709" spans="1:19" x14ac:dyDescent="0.25">
      <c r="A709" s="70" t="s">
        <v>335</v>
      </c>
      <c r="B709" s="70" t="s">
        <v>336</v>
      </c>
      <c r="C709" s="73" t="s">
        <v>340</v>
      </c>
      <c r="D709" s="70" t="s">
        <v>83</v>
      </c>
      <c r="E709" s="71">
        <v>495</v>
      </c>
      <c r="F709" s="71">
        <v>1220</v>
      </c>
      <c r="G709" s="70" t="s">
        <v>264</v>
      </c>
      <c r="H709" s="70" t="s">
        <v>161</v>
      </c>
      <c r="J709" s="55"/>
      <c r="K709" s="70"/>
      <c r="M709" s="55"/>
      <c r="N709" s="86"/>
      <c r="O709" s="89"/>
      <c r="P709" s="86"/>
      <c r="Q709" s="87"/>
      <c r="R709" s="70"/>
      <c r="S709" s="55"/>
    </row>
    <row r="710" spans="1:19" x14ac:dyDescent="0.25">
      <c r="A710" s="70" t="s">
        <v>337</v>
      </c>
      <c r="B710" s="70" t="s">
        <v>338</v>
      </c>
      <c r="C710" s="73" t="s">
        <v>1802</v>
      </c>
      <c r="D710" s="70" t="s">
        <v>81</v>
      </c>
      <c r="E710" s="71">
        <v>546</v>
      </c>
      <c r="F710" s="71">
        <v>1460</v>
      </c>
      <c r="G710" s="70" t="s">
        <v>285</v>
      </c>
      <c r="H710" s="70" t="s">
        <v>133</v>
      </c>
      <c r="J710" s="55"/>
      <c r="K710" s="70"/>
      <c r="M710" s="55"/>
      <c r="N710" s="86"/>
      <c r="O710" s="89"/>
      <c r="P710" s="86"/>
      <c r="Q710" s="87"/>
      <c r="R710" s="70"/>
      <c r="S710" s="55"/>
    </row>
    <row r="711" spans="1:19" x14ac:dyDescent="0.25">
      <c r="A711" s="70" t="s">
        <v>339</v>
      </c>
      <c r="B711" s="70" t="s">
        <v>340</v>
      </c>
      <c r="C711" s="73" t="s">
        <v>340</v>
      </c>
      <c r="D711" s="70" t="s">
        <v>83</v>
      </c>
      <c r="E711" s="71">
        <v>468</v>
      </c>
      <c r="F711" s="71">
        <v>1243</v>
      </c>
      <c r="G711" s="70" t="s">
        <v>341</v>
      </c>
      <c r="H711" s="70" t="s">
        <v>161</v>
      </c>
      <c r="J711" s="55"/>
      <c r="K711" s="70"/>
      <c r="M711" s="55"/>
      <c r="N711" s="86"/>
      <c r="O711" s="89"/>
      <c r="P711" s="86"/>
      <c r="Q711" s="87"/>
      <c r="R711" s="70"/>
      <c r="S711" s="55"/>
    </row>
    <row r="712" spans="1:19" x14ac:dyDescent="0.25">
      <c r="A712" s="70" t="s">
        <v>342</v>
      </c>
      <c r="B712" s="70" t="s">
        <v>343</v>
      </c>
      <c r="C712" s="73" t="s">
        <v>141</v>
      </c>
      <c r="D712" s="70" t="s">
        <v>81</v>
      </c>
      <c r="E712" s="71">
        <v>425</v>
      </c>
      <c r="F712" s="71">
        <v>1414</v>
      </c>
      <c r="G712" s="70" t="s">
        <v>255</v>
      </c>
      <c r="H712" s="70" t="s">
        <v>141</v>
      </c>
      <c r="J712" s="55"/>
      <c r="K712" s="70"/>
      <c r="M712" s="55"/>
      <c r="N712" s="86"/>
      <c r="O712" s="89"/>
      <c r="P712" s="86"/>
      <c r="Q712" s="87"/>
      <c r="R712" s="70"/>
      <c r="S712" s="55"/>
    </row>
    <row r="713" spans="1:19" x14ac:dyDescent="0.25">
      <c r="A713" s="70" t="s">
        <v>344</v>
      </c>
      <c r="B713" s="70" t="s">
        <v>1015</v>
      </c>
      <c r="C713" s="73" t="s">
        <v>1789</v>
      </c>
      <c r="D713" s="70" t="s">
        <v>82</v>
      </c>
      <c r="E713" s="71">
        <v>237</v>
      </c>
      <c r="F713" s="71">
        <v>1469</v>
      </c>
      <c r="G713" s="70" t="s">
        <v>345</v>
      </c>
      <c r="H713" s="70" t="s">
        <v>155</v>
      </c>
      <c r="J713" s="55"/>
      <c r="K713" s="70"/>
      <c r="M713" s="55"/>
      <c r="N713" s="86"/>
      <c r="O713" s="89"/>
      <c r="P713" s="86"/>
      <c r="Q713" s="87"/>
      <c r="R713" s="70"/>
      <c r="S713" s="55"/>
    </row>
    <row r="714" spans="1:19" x14ac:dyDescent="0.25">
      <c r="A714" s="70" t="s">
        <v>346</v>
      </c>
      <c r="B714" s="70" t="s">
        <v>346</v>
      </c>
      <c r="C714" s="73" t="s">
        <v>947</v>
      </c>
      <c r="D714" s="70" t="s">
        <v>79</v>
      </c>
      <c r="E714" s="71">
        <v>282</v>
      </c>
      <c r="F714" s="71">
        <v>1440</v>
      </c>
      <c r="G714" s="70" t="s">
        <v>347</v>
      </c>
      <c r="H714" s="70" t="s">
        <v>117</v>
      </c>
      <c r="J714" s="55"/>
      <c r="K714" s="70"/>
      <c r="M714" s="55"/>
      <c r="N714" s="86"/>
      <c r="O714" s="89"/>
      <c r="P714" s="86"/>
      <c r="Q714" s="87"/>
      <c r="R714" s="70"/>
      <c r="S714" s="55"/>
    </row>
    <row r="715" spans="1:19" x14ac:dyDescent="0.25">
      <c r="A715" s="70" t="s">
        <v>348</v>
      </c>
      <c r="B715" s="70" t="s">
        <v>348</v>
      </c>
      <c r="C715" s="73" t="s">
        <v>133</v>
      </c>
      <c r="D715" s="70" t="s">
        <v>81</v>
      </c>
      <c r="E715" s="71">
        <v>253</v>
      </c>
      <c r="F715" s="71">
        <v>1632</v>
      </c>
      <c r="G715" s="70" t="s">
        <v>349</v>
      </c>
      <c r="H715" s="70" t="s">
        <v>131</v>
      </c>
      <c r="J715" s="55"/>
      <c r="K715" s="70"/>
      <c r="M715" s="55"/>
      <c r="N715" s="86"/>
      <c r="O715" s="89"/>
      <c r="P715" s="86"/>
      <c r="Q715" s="87"/>
      <c r="R715" s="70"/>
      <c r="S715" s="55"/>
    </row>
    <row r="716" spans="1:19" x14ac:dyDescent="0.25">
      <c r="A716" s="70" t="s">
        <v>350</v>
      </c>
      <c r="B716" s="70" t="s">
        <v>350</v>
      </c>
      <c r="C716" s="73" t="s">
        <v>1802</v>
      </c>
      <c r="D716" s="70" t="s">
        <v>81</v>
      </c>
      <c r="E716" s="71">
        <v>298</v>
      </c>
      <c r="F716" s="71">
        <v>1553</v>
      </c>
      <c r="G716" s="70" t="s">
        <v>255</v>
      </c>
      <c r="H716" s="70" t="s">
        <v>133</v>
      </c>
      <c r="J716" s="55"/>
      <c r="K716" s="70"/>
      <c r="M716" s="55"/>
      <c r="N716" s="86"/>
      <c r="O716" s="89"/>
      <c r="P716" s="86"/>
      <c r="Q716" s="87"/>
      <c r="R716" s="70"/>
      <c r="S716" s="55"/>
    </row>
    <row r="717" spans="1:19" x14ac:dyDescent="0.25">
      <c r="A717" s="70" t="s">
        <v>276</v>
      </c>
      <c r="B717" s="70" t="s">
        <v>276</v>
      </c>
      <c r="C717" s="73" t="s">
        <v>276</v>
      </c>
      <c r="D717" s="70" t="s">
        <v>78</v>
      </c>
      <c r="E717" s="71">
        <v>537</v>
      </c>
      <c r="F717" s="71">
        <v>1370</v>
      </c>
      <c r="G717" s="70" t="s">
        <v>252</v>
      </c>
      <c r="H717" s="70" t="s">
        <v>99</v>
      </c>
      <c r="J717" s="55"/>
      <c r="K717" s="70"/>
      <c r="M717" s="55"/>
      <c r="N717" s="86"/>
      <c r="O717" s="89"/>
      <c r="P717" s="86"/>
      <c r="Q717" s="87"/>
      <c r="R717" s="70"/>
      <c r="S717" s="55"/>
    </row>
    <row r="718" spans="1:19" x14ac:dyDescent="0.25">
      <c r="A718" s="70" t="s">
        <v>351</v>
      </c>
      <c r="B718" s="70" t="s">
        <v>352</v>
      </c>
      <c r="C718" s="73" t="s">
        <v>141</v>
      </c>
      <c r="D718" s="70" t="s">
        <v>81</v>
      </c>
      <c r="E718" s="71">
        <v>400</v>
      </c>
      <c r="F718" s="71">
        <v>1422</v>
      </c>
      <c r="G718" s="70" t="s">
        <v>255</v>
      </c>
      <c r="H718" s="70" t="s">
        <v>141</v>
      </c>
      <c r="J718" s="55"/>
      <c r="K718" s="70"/>
      <c r="M718" s="55"/>
      <c r="N718" s="86"/>
      <c r="O718" s="89"/>
      <c r="P718" s="86"/>
      <c r="Q718" s="87"/>
      <c r="R718" s="70"/>
      <c r="S718" s="55"/>
    </row>
    <row r="719" spans="1:19" x14ac:dyDescent="0.25">
      <c r="A719" s="70" t="s">
        <v>353</v>
      </c>
      <c r="B719" s="70" t="s">
        <v>278</v>
      </c>
      <c r="C719" s="73" t="s">
        <v>91</v>
      </c>
      <c r="D719" s="70" t="s">
        <v>78</v>
      </c>
      <c r="E719" s="71">
        <v>988</v>
      </c>
      <c r="F719" s="71">
        <v>1243</v>
      </c>
      <c r="G719" s="70" t="s">
        <v>252</v>
      </c>
      <c r="H719" s="70" t="s">
        <v>91</v>
      </c>
      <c r="J719" s="55"/>
      <c r="K719" s="70"/>
      <c r="M719" s="55"/>
      <c r="N719" s="86"/>
      <c r="O719" s="89"/>
      <c r="P719" s="86"/>
      <c r="Q719" s="87"/>
      <c r="R719" s="70"/>
      <c r="S719" s="55"/>
    </row>
    <row r="720" spans="1:19" x14ac:dyDescent="0.25">
      <c r="A720" s="70" t="s">
        <v>354</v>
      </c>
      <c r="B720" s="70" t="s">
        <v>355</v>
      </c>
      <c r="C720" s="73" t="s">
        <v>1612</v>
      </c>
      <c r="D720" s="70" t="s">
        <v>83</v>
      </c>
      <c r="E720" s="71">
        <v>674</v>
      </c>
      <c r="F720" s="71">
        <v>1079</v>
      </c>
      <c r="G720" s="70" t="s">
        <v>270</v>
      </c>
      <c r="H720" s="70" t="s">
        <v>168</v>
      </c>
      <c r="J720" s="55"/>
      <c r="K720" s="70"/>
      <c r="M720" s="55"/>
      <c r="N720" s="86"/>
      <c r="O720" s="89"/>
      <c r="P720" s="86"/>
      <c r="Q720" s="87"/>
      <c r="R720" s="70"/>
      <c r="S720" s="55"/>
    </row>
    <row r="721" spans="1:19" x14ac:dyDescent="0.25">
      <c r="A721" s="70" t="s">
        <v>356</v>
      </c>
      <c r="B721" s="70" t="s">
        <v>151</v>
      </c>
      <c r="C721" s="73" t="s">
        <v>141</v>
      </c>
      <c r="D721" s="70" t="s">
        <v>81</v>
      </c>
      <c r="E721" s="71">
        <v>307</v>
      </c>
      <c r="F721" s="71">
        <v>1435</v>
      </c>
      <c r="G721" s="70" t="s">
        <v>255</v>
      </c>
      <c r="H721" s="70" t="s">
        <v>141</v>
      </c>
      <c r="J721" s="55"/>
      <c r="K721" s="70"/>
      <c r="M721" s="55"/>
      <c r="N721" s="86"/>
      <c r="O721" s="89"/>
      <c r="P721" s="86"/>
      <c r="Q721" s="87"/>
      <c r="R721" s="70"/>
      <c r="S721" s="55"/>
    </row>
    <row r="722" spans="1:19" x14ac:dyDescent="0.25">
      <c r="A722" s="70" t="s">
        <v>357</v>
      </c>
      <c r="B722" s="70" t="s">
        <v>358</v>
      </c>
      <c r="C722" s="73" t="s">
        <v>1804</v>
      </c>
      <c r="D722" s="70" t="s">
        <v>81</v>
      </c>
      <c r="E722" s="71">
        <v>502</v>
      </c>
      <c r="F722" s="71">
        <v>1472</v>
      </c>
      <c r="G722" s="70" t="s">
        <v>285</v>
      </c>
      <c r="H722" s="70" t="s">
        <v>137</v>
      </c>
      <c r="J722" s="55"/>
      <c r="K722" s="70"/>
      <c r="M722" s="55"/>
      <c r="N722" s="86"/>
      <c r="O722" s="89"/>
      <c r="P722" s="86"/>
      <c r="Q722" s="87"/>
      <c r="R722" s="70"/>
      <c r="S722" s="55"/>
    </row>
    <row r="723" spans="1:19" x14ac:dyDescent="0.25">
      <c r="A723" s="70" t="s">
        <v>359</v>
      </c>
      <c r="B723" s="70" t="s">
        <v>360</v>
      </c>
      <c r="C723" s="73" t="s">
        <v>1804</v>
      </c>
      <c r="D723" s="70" t="s">
        <v>81</v>
      </c>
      <c r="E723" s="71">
        <v>489</v>
      </c>
      <c r="F723" s="71">
        <v>1418</v>
      </c>
      <c r="G723" s="70" t="s">
        <v>273</v>
      </c>
      <c r="H723" s="70" t="s">
        <v>153</v>
      </c>
      <c r="J723" s="55"/>
      <c r="K723" s="70"/>
      <c r="M723" s="55"/>
      <c r="N723" s="86"/>
      <c r="O723" s="89"/>
      <c r="P723" s="86"/>
      <c r="Q723" s="87"/>
      <c r="R723" s="70"/>
      <c r="S723" s="55"/>
    </row>
    <row r="724" spans="1:19" x14ac:dyDescent="0.25">
      <c r="A724" s="70" t="s">
        <v>361</v>
      </c>
      <c r="B724" s="70" t="s">
        <v>360</v>
      </c>
      <c r="C724" s="73" t="s">
        <v>1804</v>
      </c>
      <c r="D724" s="70" t="s">
        <v>81</v>
      </c>
      <c r="E724" s="71">
        <v>442</v>
      </c>
      <c r="F724" s="71">
        <v>1417</v>
      </c>
      <c r="G724" s="70" t="s">
        <v>273</v>
      </c>
      <c r="H724" s="70" t="s">
        <v>153</v>
      </c>
      <c r="J724" s="55"/>
      <c r="K724" s="70"/>
      <c r="M724" s="55"/>
      <c r="N724" s="86"/>
      <c r="O724" s="89"/>
      <c r="P724" s="86"/>
      <c r="Q724" s="87"/>
      <c r="R724" s="70"/>
      <c r="S724" s="55"/>
    </row>
    <row r="725" spans="1:19" x14ac:dyDescent="0.25">
      <c r="A725" s="70" t="s">
        <v>362</v>
      </c>
      <c r="B725" s="70" t="s">
        <v>363</v>
      </c>
      <c r="C725" s="73" t="s">
        <v>1802</v>
      </c>
      <c r="D725" s="70" t="s">
        <v>81</v>
      </c>
      <c r="E725" s="71">
        <v>292</v>
      </c>
      <c r="F725" s="71">
        <v>1528</v>
      </c>
      <c r="G725" s="70" t="s">
        <v>285</v>
      </c>
      <c r="H725" s="70" t="s">
        <v>131</v>
      </c>
      <c r="J725" s="55"/>
      <c r="K725" s="70"/>
      <c r="M725" s="55"/>
      <c r="N725" s="86"/>
      <c r="O725" s="89"/>
      <c r="P725" s="86"/>
      <c r="Q725" s="87"/>
      <c r="R725" s="70"/>
      <c r="S725" s="55"/>
    </row>
    <row r="726" spans="1:19" x14ac:dyDescent="0.25">
      <c r="A726" s="70" t="s">
        <v>364</v>
      </c>
      <c r="B726" s="70" t="s">
        <v>365</v>
      </c>
      <c r="C726" s="73" t="s">
        <v>725</v>
      </c>
      <c r="D726" s="70" t="s">
        <v>79</v>
      </c>
      <c r="E726" s="71">
        <v>380</v>
      </c>
      <c r="F726" s="71">
        <v>1422</v>
      </c>
      <c r="G726" s="70" t="s">
        <v>365</v>
      </c>
      <c r="H726" s="70" t="s">
        <v>113</v>
      </c>
      <c r="J726" s="55"/>
      <c r="K726" s="70"/>
      <c r="M726" s="55"/>
      <c r="N726" s="86"/>
      <c r="O726" s="89"/>
      <c r="P726" s="86"/>
      <c r="Q726" s="87"/>
      <c r="R726" s="70"/>
      <c r="S726" s="55"/>
    </row>
    <row r="727" spans="1:19" x14ac:dyDescent="0.25">
      <c r="A727" s="70" t="s">
        <v>366</v>
      </c>
      <c r="B727" s="70" t="s">
        <v>269</v>
      </c>
      <c r="C727" s="73" t="s">
        <v>1795</v>
      </c>
      <c r="D727" s="70" t="s">
        <v>83</v>
      </c>
      <c r="E727" s="71">
        <v>720</v>
      </c>
      <c r="F727" s="71">
        <v>1038</v>
      </c>
      <c r="G727" s="70" t="s">
        <v>315</v>
      </c>
      <c r="H727" s="70" t="s">
        <v>168</v>
      </c>
      <c r="J727" s="55"/>
      <c r="K727" s="70"/>
      <c r="M727" s="55"/>
      <c r="N727" s="86"/>
      <c r="O727" s="89"/>
      <c r="P727" s="86"/>
      <c r="Q727" s="87"/>
      <c r="R727" s="70"/>
      <c r="S727" s="55"/>
    </row>
    <row r="728" spans="1:19" x14ac:dyDescent="0.25">
      <c r="A728" s="70" t="s">
        <v>367</v>
      </c>
      <c r="B728" s="70" t="s">
        <v>368</v>
      </c>
      <c r="C728" s="73" t="s">
        <v>1805</v>
      </c>
      <c r="D728" s="70" t="s">
        <v>81</v>
      </c>
      <c r="E728" s="71">
        <v>273</v>
      </c>
      <c r="F728" s="71">
        <v>1534</v>
      </c>
      <c r="G728" s="70" t="s">
        <v>285</v>
      </c>
      <c r="H728" s="70" t="s">
        <v>131</v>
      </c>
      <c r="J728" s="55"/>
      <c r="K728" s="70"/>
      <c r="M728" s="55"/>
      <c r="N728" s="86"/>
      <c r="O728" s="89"/>
      <c r="P728" s="86"/>
      <c r="Q728" s="87"/>
      <c r="R728" s="70"/>
      <c r="S728" s="55"/>
    </row>
    <row r="729" spans="1:19" x14ac:dyDescent="0.25">
      <c r="A729" s="70" t="s">
        <v>1718</v>
      </c>
      <c r="B729" s="70" t="s">
        <v>369</v>
      </c>
      <c r="C729" s="73" t="s">
        <v>380</v>
      </c>
      <c r="D729" s="70" t="s">
        <v>78</v>
      </c>
      <c r="E729" s="71">
        <v>430</v>
      </c>
      <c r="F729" s="71">
        <v>1397</v>
      </c>
      <c r="G729" s="70" t="s">
        <v>273</v>
      </c>
      <c r="H729" s="70" t="s">
        <v>97</v>
      </c>
      <c r="J729" s="55"/>
      <c r="K729" s="70"/>
      <c r="M729" s="55"/>
      <c r="N729" s="86"/>
      <c r="O729" s="89"/>
      <c r="P729" s="86"/>
      <c r="Q729" s="87"/>
      <c r="R729" s="70"/>
      <c r="S729" s="55"/>
    </row>
    <row r="730" spans="1:19" x14ac:dyDescent="0.25">
      <c r="A730" s="70" t="s">
        <v>1709</v>
      </c>
      <c r="B730" s="70" t="s">
        <v>370</v>
      </c>
      <c r="C730" s="73" t="s">
        <v>578</v>
      </c>
      <c r="D730" s="70" t="s">
        <v>82</v>
      </c>
      <c r="E730" s="71">
        <v>409</v>
      </c>
      <c r="F730" s="71">
        <v>1262</v>
      </c>
      <c r="G730" s="70" t="s">
        <v>307</v>
      </c>
      <c r="H730" s="70" t="s">
        <v>149</v>
      </c>
      <c r="J730" s="55"/>
      <c r="K730" s="70"/>
      <c r="M730" s="55"/>
      <c r="N730" s="86"/>
      <c r="O730" s="89"/>
      <c r="P730" s="86"/>
      <c r="Q730" s="87"/>
      <c r="R730" s="70"/>
      <c r="S730" s="55"/>
    </row>
    <row r="731" spans="1:19" x14ac:dyDescent="0.25">
      <c r="A731" s="70" t="s">
        <v>371</v>
      </c>
      <c r="B731" s="70" t="s">
        <v>372</v>
      </c>
      <c r="C731" s="73" t="s">
        <v>1797</v>
      </c>
      <c r="D731" s="70" t="s">
        <v>79</v>
      </c>
      <c r="E731" s="71">
        <v>404</v>
      </c>
      <c r="F731" s="71">
        <v>1345</v>
      </c>
      <c r="G731" s="70" t="s">
        <v>365</v>
      </c>
      <c r="H731" s="70" t="s">
        <v>121</v>
      </c>
      <c r="J731" s="55"/>
      <c r="K731" s="70"/>
      <c r="M731" s="55"/>
      <c r="N731" s="86"/>
      <c r="O731" s="89"/>
      <c r="P731" s="86"/>
      <c r="Q731" s="87"/>
      <c r="R731" s="70"/>
      <c r="S731" s="55"/>
    </row>
    <row r="732" spans="1:19" x14ac:dyDescent="0.25">
      <c r="A732" s="70" t="s">
        <v>373</v>
      </c>
      <c r="B732" s="70" t="s">
        <v>374</v>
      </c>
      <c r="C732" s="73" t="s">
        <v>141</v>
      </c>
      <c r="D732" s="70" t="s">
        <v>81</v>
      </c>
      <c r="E732" s="71">
        <v>505</v>
      </c>
      <c r="F732" s="71">
        <v>1405</v>
      </c>
      <c r="G732" s="70" t="s">
        <v>273</v>
      </c>
      <c r="H732" s="70" t="s">
        <v>141</v>
      </c>
      <c r="J732" s="55"/>
      <c r="K732" s="70"/>
      <c r="M732" s="55"/>
      <c r="N732" s="86"/>
      <c r="O732" s="89"/>
      <c r="P732" s="86"/>
      <c r="Q732" s="87"/>
      <c r="R732" s="70"/>
      <c r="S732" s="55"/>
    </row>
    <row r="733" spans="1:19" x14ac:dyDescent="0.25">
      <c r="A733" s="70" t="s">
        <v>375</v>
      </c>
      <c r="B733" s="70" t="s">
        <v>375</v>
      </c>
      <c r="C733" s="73" t="s">
        <v>1805</v>
      </c>
      <c r="D733" s="70" t="s">
        <v>81</v>
      </c>
      <c r="E733" s="71">
        <v>293</v>
      </c>
      <c r="F733" s="71">
        <v>1522</v>
      </c>
      <c r="G733" s="70" t="s">
        <v>285</v>
      </c>
      <c r="H733" s="70" t="s">
        <v>131</v>
      </c>
      <c r="J733" s="55"/>
      <c r="K733" s="70"/>
      <c r="M733" s="55"/>
      <c r="N733" s="86"/>
      <c r="O733" s="89"/>
      <c r="P733" s="86"/>
      <c r="Q733" s="87"/>
      <c r="R733" s="70"/>
      <c r="S733" s="55"/>
    </row>
    <row r="734" spans="1:19" x14ac:dyDescent="0.25">
      <c r="A734" s="70" t="s">
        <v>376</v>
      </c>
      <c r="B734" s="70" t="s">
        <v>1035</v>
      </c>
      <c r="C734" s="73" t="s">
        <v>1789</v>
      </c>
      <c r="D734" s="70" t="s">
        <v>82</v>
      </c>
      <c r="E734" s="71">
        <v>239</v>
      </c>
      <c r="F734" s="71">
        <v>1471</v>
      </c>
      <c r="G734" s="70" t="s">
        <v>345</v>
      </c>
      <c r="H734" s="70" t="s">
        <v>155</v>
      </c>
      <c r="J734" s="55"/>
      <c r="K734" s="70"/>
      <c r="M734" s="55"/>
      <c r="N734" s="86"/>
      <c r="O734" s="89"/>
      <c r="P734" s="86"/>
      <c r="Q734" s="87"/>
      <c r="R734" s="70"/>
      <c r="S734" s="55"/>
    </row>
    <row r="735" spans="1:19" x14ac:dyDescent="0.25">
      <c r="A735" s="70" t="s">
        <v>377</v>
      </c>
      <c r="B735" s="70" t="s">
        <v>340</v>
      </c>
      <c r="C735" s="73" t="s">
        <v>340</v>
      </c>
      <c r="D735" s="70" t="s">
        <v>83</v>
      </c>
      <c r="E735" s="71">
        <v>468</v>
      </c>
      <c r="F735" s="71">
        <v>1244</v>
      </c>
      <c r="G735" s="70" t="s">
        <v>341</v>
      </c>
      <c r="H735" s="70" t="s">
        <v>161</v>
      </c>
      <c r="J735" s="55"/>
      <c r="K735" s="70"/>
      <c r="M735" s="55"/>
      <c r="N735" s="86"/>
      <c r="O735" s="89"/>
      <c r="P735" s="86"/>
      <c r="Q735" s="87"/>
      <c r="R735" s="70"/>
      <c r="S735" s="55"/>
    </row>
    <row r="736" spans="1:19" x14ac:dyDescent="0.25">
      <c r="A736" s="70" t="s">
        <v>378</v>
      </c>
      <c r="B736" s="70" t="s">
        <v>291</v>
      </c>
      <c r="C736" s="73" t="s">
        <v>276</v>
      </c>
      <c r="D736" s="70" t="s">
        <v>78</v>
      </c>
      <c r="E736" s="71">
        <v>636</v>
      </c>
      <c r="F736" s="71">
        <v>1330</v>
      </c>
      <c r="G736" s="70" t="s">
        <v>252</v>
      </c>
      <c r="H736" s="70" t="s">
        <v>97</v>
      </c>
      <c r="J736" s="55"/>
      <c r="K736" s="70"/>
      <c r="M736" s="55"/>
      <c r="N736" s="86"/>
      <c r="O736" s="89"/>
      <c r="P736" s="86"/>
      <c r="Q736" s="87"/>
      <c r="R736" s="70"/>
      <c r="S736" s="55"/>
    </row>
    <row r="737" spans="1:19" x14ac:dyDescent="0.25">
      <c r="A737" s="70" t="s">
        <v>379</v>
      </c>
      <c r="B737" s="70" t="s">
        <v>380</v>
      </c>
      <c r="C737" s="73" t="s">
        <v>380</v>
      </c>
      <c r="D737" s="70" t="s">
        <v>78</v>
      </c>
      <c r="E737" s="71">
        <v>490</v>
      </c>
      <c r="F737" s="71">
        <v>1398</v>
      </c>
      <c r="G737" s="70" t="s">
        <v>273</v>
      </c>
      <c r="H737" s="70" t="s">
        <v>97</v>
      </c>
      <c r="J737" s="55"/>
      <c r="K737" s="70"/>
      <c r="M737" s="55"/>
      <c r="N737" s="86"/>
      <c r="O737" s="89"/>
      <c r="P737" s="86"/>
      <c r="Q737" s="87"/>
      <c r="R737" s="70"/>
      <c r="S737" s="55"/>
    </row>
    <row r="738" spans="1:19" x14ac:dyDescent="0.25">
      <c r="A738" s="70" t="s">
        <v>1710</v>
      </c>
      <c r="B738" s="70" t="s">
        <v>381</v>
      </c>
      <c r="C738" s="73" t="s">
        <v>1808</v>
      </c>
      <c r="D738" s="70" t="s">
        <v>82</v>
      </c>
      <c r="E738" s="71">
        <v>371</v>
      </c>
      <c r="F738" s="71">
        <v>1356</v>
      </c>
      <c r="G738" s="70" t="s">
        <v>258</v>
      </c>
      <c r="H738" s="70" t="s">
        <v>157</v>
      </c>
      <c r="J738" s="55"/>
      <c r="K738" s="70"/>
      <c r="M738" s="55"/>
      <c r="N738" s="86"/>
      <c r="O738" s="89"/>
      <c r="P738" s="86"/>
      <c r="Q738" s="87"/>
      <c r="R738" s="70"/>
      <c r="S738" s="55"/>
    </row>
    <row r="739" spans="1:19" x14ac:dyDescent="0.25">
      <c r="A739" s="70" t="s">
        <v>1725</v>
      </c>
      <c r="B739" s="70" t="s">
        <v>382</v>
      </c>
      <c r="C739" s="73" t="s">
        <v>1788</v>
      </c>
      <c r="D739" s="70" t="s">
        <v>81</v>
      </c>
      <c r="E739" s="71">
        <v>338</v>
      </c>
      <c r="F739" s="71">
        <v>1458</v>
      </c>
      <c r="G739" s="70" t="s">
        <v>255</v>
      </c>
      <c r="H739" s="70" t="s">
        <v>139</v>
      </c>
      <c r="J739" s="55"/>
      <c r="K739" s="70"/>
      <c r="M739" s="55"/>
      <c r="N739" s="86"/>
      <c r="O739" s="89"/>
      <c r="P739" s="86"/>
      <c r="Q739" s="87"/>
      <c r="R739" s="70"/>
      <c r="S739" s="55"/>
    </row>
    <row r="740" spans="1:19" x14ac:dyDescent="0.25">
      <c r="A740" s="70" t="s">
        <v>383</v>
      </c>
      <c r="B740" s="70" t="s">
        <v>384</v>
      </c>
      <c r="C740" s="73" t="s">
        <v>1800</v>
      </c>
      <c r="D740" s="70" t="s">
        <v>82</v>
      </c>
      <c r="E740" s="71">
        <v>258</v>
      </c>
      <c r="F740" s="71">
        <v>1397</v>
      </c>
      <c r="G740" s="70" t="s">
        <v>258</v>
      </c>
      <c r="H740" s="70" t="s">
        <v>155</v>
      </c>
      <c r="J740" s="55"/>
      <c r="K740" s="70"/>
      <c r="M740" s="55"/>
      <c r="N740" s="86"/>
      <c r="O740" s="89"/>
      <c r="P740" s="86"/>
      <c r="Q740" s="87"/>
      <c r="R740" s="70"/>
      <c r="S740" s="55"/>
    </row>
    <row r="741" spans="1:19" x14ac:dyDescent="0.25">
      <c r="A741" s="70" t="s">
        <v>385</v>
      </c>
      <c r="B741" s="70" t="s">
        <v>386</v>
      </c>
      <c r="C741" s="73" t="s">
        <v>1800</v>
      </c>
      <c r="D741" s="70" t="s">
        <v>82</v>
      </c>
      <c r="E741" s="71">
        <v>261</v>
      </c>
      <c r="F741" s="71">
        <v>1393</v>
      </c>
      <c r="G741" s="70" t="s">
        <v>258</v>
      </c>
      <c r="H741" s="70" t="s">
        <v>155</v>
      </c>
      <c r="J741" s="55"/>
      <c r="K741" s="70"/>
      <c r="M741" s="55"/>
      <c r="N741" s="86"/>
      <c r="O741" s="89"/>
      <c r="P741" s="86"/>
      <c r="Q741" s="87"/>
      <c r="R741" s="70"/>
      <c r="S741" s="55"/>
    </row>
    <row r="742" spans="1:19" x14ac:dyDescent="0.25">
      <c r="A742" s="70" t="s">
        <v>387</v>
      </c>
      <c r="B742" s="70" t="s">
        <v>388</v>
      </c>
      <c r="C742" s="73" t="s">
        <v>340</v>
      </c>
      <c r="D742" s="70" t="s">
        <v>83</v>
      </c>
      <c r="E742" s="71">
        <v>478</v>
      </c>
      <c r="F742" s="71">
        <v>1245</v>
      </c>
      <c r="G742" s="70" t="s">
        <v>389</v>
      </c>
      <c r="H742" s="70" t="s">
        <v>170</v>
      </c>
      <c r="J742" s="55"/>
      <c r="K742" s="70"/>
      <c r="M742" s="55"/>
      <c r="N742" s="86"/>
      <c r="O742" s="89"/>
      <c r="P742" s="86"/>
      <c r="Q742" s="87"/>
      <c r="R742" s="70"/>
      <c r="S742" s="55"/>
    </row>
    <row r="743" spans="1:19" x14ac:dyDescent="0.25">
      <c r="A743" s="70" t="s">
        <v>390</v>
      </c>
      <c r="B743" s="70" t="s">
        <v>391</v>
      </c>
      <c r="C743" s="73" t="s">
        <v>1134</v>
      </c>
      <c r="D743" s="70" t="s">
        <v>78</v>
      </c>
      <c r="E743" s="71">
        <v>741</v>
      </c>
      <c r="F743" s="71">
        <v>1243</v>
      </c>
      <c r="G743" s="70" t="s">
        <v>252</v>
      </c>
      <c r="H743" s="70" t="s">
        <v>91</v>
      </c>
      <c r="J743" s="55"/>
      <c r="K743" s="70"/>
      <c r="M743" s="55"/>
      <c r="N743" s="86"/>
      <c r="O743" s="89"/>
      <c r="P743" s="86"/>
      <c r="Q743" s="87"/>
      <c r="R743" s="70"/>
      <c r="S743" s="55"/>
    </row>
    <row r="744" spans="1:19" x14ac:dyDescent="0.25">
      <c r="A744" s="70" t="s">
        <v>392</v>
      </c>
      <c r="B744" s="70" t="s">
        <v>392</v>
      </c>
      <c r="C744" s="73" t="s">
        <v>1798</v>
      </c>
      <c r="D744" s="70" t="s">
        <v>82</v>
      </c>
      <c r="E744" s="71">
        <v>303</v>
      </c>
      <c r="F744" s="71">
        <v>1402</v>
      </c>
      <c r="G744" s="70" t="s">
        <v>264</v>
      </c>
      <c r="H744" s="70" t="s">
        <v>157</v>
      </c>
      <c r="J744" s="55"/>
      <c r="K744" s="70"/>
      <c r="M744" s="55"/>
      <c r="N744" s="86"/>
      <c r="O744" s="89"/>
      <c r="P744" s="86"/>
      <c r="Q744" s="87"/>
      <c r="R744" s="70"/>
      <c r="S744" s="55"/>
    </row>
    <row r="745" spans="1:19" x14ac:dyDescent="0.25">
      <c r="A745" s="70" t="s">
        <v>393</v>
      </c>
      <c r="B745" s="70" t="s">
        <v>394</v>
      </c>
      <c r="C745" s="73" t="s">
        <v>1810</v>
      </c>
      <c r="D745" s="70" t="s">
        <v>83</v>
      </c>
      <c r="E745" s="71">
        <v>445</v>
      </c>
      <c r="F745" s="71">
        <v>1249</v>
      </c>
      <c r="G745" s="70" t="s">
        <v>389</v>
      </c>
      <c r="H745" s="70" t="s">
        <v>165</v>
      </c>
      <c r="J745" s="55"/>
      <c r="K745" s="70"/>
      <c r="M745" s="55"/>
      <c r="N745" s="86"/>
      <c r="O745" s="89"/>
      <c r="P745" s="86"/>
      <c r="Q745" s="87"/>
      <c r="R745" s="70"/>
      <c r="S745" s="55"/>
    </row>
    <row r="746" spans="1:19" x14ac:dyDescent="0.25">
      <c r="A746" s="70" t="s">
        <v>395</v>
      </c>
      <c r="B746" s="70" t="s">
        <v>395</v>
      </c>
      <c r="C746" s="73" t="s">
        <v>1803</v>
      </c>
      <c r="D746" s="70" t="s">
        <v>83</v>
      </c>
      <c r="E746" s="71">
        <v>523</v>
      </c>
      <c r="F746" s="71">
        <v>1187</v>
      </c>
      <c r="G746" s="70" t="s">
        <v>341</v>
      </c>
      <c r="H746" s="70" t="s">
        <v>161</v>
      </c>
      <c r="J746" s="55"/>
      <c r="K746" s="70"/>
      <c r="M746" s="55"/>
      <c r="N746" s="86"/>
      <c r="O746" s="89"/>
      <c r="P746" s="86"/>
      <c r="Q746" s="87"/>
      <c r="R746" s="70"/>
      <c r="S746" s="55"/>
    </row>
    <row r="747" spans="1:19" x14ac:dyDescent="0.25">
      <c r="A747" s="70" t="s">
        <v>396</v>
      </c>
      <c r="B747" s="70" t="s">
        <v>397</v>
      </c>
      <c r="C747" s="73" t="s">
        <v>91</v>
      </c>
      <c r="D747" s="70" t="s">
        <v>78</v>
      </c>
      <c r="E747" s="71">
        <v>727</v>
      </c>
      <c r="F747" s="71">
        <v>1271</v>
      </c>
      <c r="G747" s="70" t="s">
        <v>252</v>
      </c>
      <c r="H747" s="70" t="s">
        <v>91</v>
      </c>
      <c r="J747" s="55"/>
      <c r="K747" s="70"/>
      <c r="M747" s="55"/>
      <c r="N747" s="86"/>
      <c r="O747" s="89"/>
      <c r="P747" s="86"/>
      <c r="Q747" s="87"/>
      <c r="R747" s="70"/>
      <c r="S747" s="55"/>
    </row>
    <row r="748" spans="1:19" x14ac:dyDescent="0.25">
      <c r="A748" s="70" t="s">
        <v>398</v>
      </c>
      <c r="B748" s="70" t="s">
        <v>384</v>
      </c>
      <c r="C748" s="73" t="s">
        <v>1800</v>
      </c>
      <c r="D748" s="70" t="s">
        <v>82</v>
      </c>
      <c r="E748" s="71">
        <v>284</v>
      </c>
      <c r="F748" s="71">
        <v>1374</v>
      </c>
      <c r="G748" s="70" t="s">
        <v>258</v>
      </c>
      <c r="H748" s="70" t="s">
        <v>159</v>
      </c>
      <c r="J748" s="55"/>
      <c r="K748" s="70"/>
      <c r="M748" s="55"/>
      <c r="N748" s="86"/>
      <c r="O748" s="89"/>
      <c r="P748" s="86"/>
      <c r="Q748" s="87"/>
      <c r="R748" s="70"/>
      <c r="S748" s="55"/>
    </row>
    <row r="749" spans="1:19" x14ac:dyDescent="0.25">
      <c r="A749" s="70" t="s">
        <v>399</v>
      </c>
      <c r="B749" s="70" t="s">
        <v>400</v>
      </c>
      <c r="C749" s="73" t="s">
        <v>1811</v>
      </c>
      <c r="D749" s="70" t="s">
        <v>81</v>
      </c>
      <c r="E749" s="71">
        <v>356</v>
      </c>
      <c r="F749" s="71">
        <v>1334</v>
      </c>
      <c r="G749" s="70" t="s">
        <v>333</v>
      </c>
      <c r="H749" s="70" t="s">
        <v>127</v>
      </c>
      <c r="J749" s="55"/>
      <c r="K749" s="70"/>
      <c r="M749" s="55"/>
      <c r="N749" s="86"/>
      <c r="O749" s="89"/>
      <c r="P749" s="86"/>
      <c r="Q749" s="87"/>
      <c r="R749" s="70"/>
      <c r="S749" s="55"/>
    </row>
    <row r="750" spans="1:19" x14ac:dyDescent="0.25">
      <c r="A750" s="70" t="s">
        <v>401</v>
      </c>
      <c r="B750" s="70" t="s">
        <v>402</v>
      </c>
      <c r="C750" s="73" t="s">
        <v>1805</v>
      </c>
      <c r="D750" s="70" t="s">
        <v>81</v>
      </c>
      <c r="E750" s="71">
        <v>329</v>
      </c>
      <c r="F750" s="71">
        <v>1480</v>
      </c>
      <c r="G750" s="70" t="s">
        <v>273</v>
      </c>
      <c r="H750" s="70" t="s">
        <v>153</v>
      </c>
      <c r="J750" s="55"/>
      <c r="K750" s="70"/>
      <c r="M750" s="55"/>
      <c r="N750" s="86"/>
      <c r="O750" s="89"/>
      <c r="P750" s="86"/>
      <c r="Q750" s="87"/>
      <c r="R750" s="70"/>
      <c r="S750" s="55"/>
    </row>
    <row r="751" spans="1:19" x14ac:dyDescent="0.25">
      <c r="A751" s="70" t="s">
        <v>403</v>
      </c>
      <c r="B751" s="70" t="s">
        <v>404</v>
      </c>
      <c r="C751" s="73" t="s">
        <v>1792</v>
      </c>
      <c r="D751" s="70" t="s">
        <v>81</v>
      </c>
      <c r="E751" s="71">
        <v>481</v>
      </c>
      <c r="F751" s="71">
        <v>1351</v>
      </c>
      <c r="G751" s="70" t="s">
        <v>273</v>
      </c>
      <c r="H751" s="70" t="s">
        <v>129</v>
      </c>
      <c r="J751" s="55"/>
      <c r="K751" s="70"/>
      <c r="M751" s="55"/>
      <c r="N751" s="86"/>
      <c r="O751" s="89"/>
      <c r="P751" s="86"/>
      <c r="Q751" s="87"/>
      <c r="R751" s="70"/>
      <c r="S751" s="55"/>
    </row>
    <row r="752" spans="1:19" x14ac:dyDescent="0.25">
      <c r="A752" s="70" t="s">
        <v>1722</v>
      </c>
      <c r="B752" s="70" t="s">
        <v>405</v>
      </c>
      <c r="C752" s="73" t="s">
        <v>1811</v>
      </c>
      <c r="D752" s="70" t="s">
        <v>81</v>
      </c>
      <c r="E752" s="71">
        <v>411</v>
      </c>
      <c r="F752" s="71">
        <v>1238</v>
      </c>
      <c r="G752" s="70" t="s">
        <v>333</v>
      </c>
      <c r="H752" s="70" t="s">
        <v>143</v>
      </c>
      <c r="J752" s="55"/>
      <c r="K752" s="70"/>
      <c r="M752" s="55"/>
      <c r="N752" s="86"/>
      <c r="O752" s="89"/>
      <c r="P752" s="86"/>
      <c r="Q752" s="87"/>
      <c r="R752" s="70"/>
      <c r="S752" s="55"/>
    </row>
    <row r="753" spans="1:19" x14ac:dyDescent="0.25">
      <c r="A753" s="70" t="s">
        <v>406</v>
      </c>
      <c r="B753" s="70" t="s">
        <v>407</v>
      </c>
      <c r="C753" s="73" t="s">
        <v>1141</v>
      </c>
      <c r="D753" s="70" t="s">
        <v>83</v>
      </c>
      <c r="E753" s="71">
        <v>582</v>
      </c>
      <c r="F753" s="71">
        <v>1158</v>
      </c>
      <c r="G753" s="70" t="s">
        <v>322</v>
      </c>
      <c r="H753" s="70" t="s">
        <v>170</v>
      </c>
      <c r="J753" s="55"/>
      <c r="K753" s="70"/>
      <c r="M753" s="55"/>
      <c r="N753" s="86"/>
      <c r="O753" s="89"/>
      <c r="P753" s="86"/>
      <c r="Q753" s="87"/>
      <c r="R753" s="70"/>
      <c r="S753" s="55"/>
    </row>
    <row r="754" spans="1:19" x14ac:dyDescent="0.25">
      <c r="A754" s="70" t="s">
        <v>408</v>
      </c>
      <c r="B754" s="70" t="s">
        <v>409</v>
      </c>
      <c r="C754" s="73" t="s">
        <v>1134</v>
      </c>
      <c r="D754" s="70" t="s">
        <v>82</v>
      </c>
      <c r="E754" s="71">
        <v>755</v>
      </c>
      <c r="F754" s="71">
        <v>1225</v>
      </c>
      <c r="G754" s="70" t="s">
        <v>252</v>
      </c>
      <c r="H754" s="70" t="s">
        <v>91</v>
      </c>
      <c r="J754" s="55"/>
      <c r="K754" s="70"/>
      <c r="M754" s="55"/>
      <c r="N754" s="86"/>
      <c r="O754" s="89"/>
      <c r="P754" s="86"/>
      <c r="Q754" s="87"/>
      <c r="R754" s="70"/>
      <c r="S754" s="55"/>
    </row>
    <row r="755" spans="1:19" x14ac:dyDescent="0.25">
      <c r="A755" s="70" t="s">
        <v>410</v>
      </c>
      <c r="B755" s="70" t="s">
        <v>411</v>
      </c>
      <c r="C755" s="73" t="s">
        <v>1327</v>
      </c>
      <c r="D755" s="70" t="s">
        <v>81</v>
      </c>
      <c r="E755" s="71">
        <v>287</v>
      </c>
      <c r="F755" s="71">
        <v>1563</v>
      </c>
      <c r="G755" s="70" t="s">
        <v>286</v>
      </c>
      <c r="H755" s="70" t="s">
        <v>131</v>
      </c>
      <c r="J755" s="55"/>
      <c r="K755" s="70"/>
      <c r="M755" s="55"/>
      <c r="N755" s="86"/>
      <c r="O755" s="89"/>
      <c r="P755" s="86"/>
      <c r="Q755" s="87"/>
      <c r="R755" s="70"/>
      <c r="S755" s="55"/>
    </row>
    <row r="756" spans="1:19" x14ac:dyDescent="0.25">
      <c r="A756" s="70" t="s">
        <v>412</v>
      </c>
      <c r="B756" s="70" t="s">
        <v>413</v>
      </c>
      <c r="C756" s="73" t="s">
        <v>1800</v>
      </c>
      <c r="D756" s="70" t="s">
        <v>82</v>
      </c>
      <c r="E756" s="71">
        <v>271</v>
      </c>
      <c r="F756" s="71">
        <v>1433</v>
      </c>
      <c r="G756" s="70" t="s">
        <v>258</v>
      </c>
      <c r="H756" s="70" t="s">
        <v>155</v>
      </c>
      <c r="J756" s="55"/>
      <c r="K756" s="70"/>
      <c r="M756" s="55"/>
      <c r="N756" s="86"/>
      <c r="O756" s="89"/>
      <c r="P756" s="86"/>
      <c r="Q756" s="87"/>
      <c r="R756" s="70"/>
      <c r="S756" s="55"/>
    </row>
    <row r="757" spans="1:19" x14ac:dyDescent="0.25">
      <c r="A757" s="70" t="s">
        <v>414</v>
      </c>
      <c r="B757" s="70" t="s">
        <v>370</v>
      </c>
      <c r="C757" s="73" t="s">
        <v>578</v>
      </c>
      <c r="D757" s="70" t="s">
        <v>82</v>
      </c>
      <c r="E757" s="71">
        <v>389</v>
      </c>
      <c r="F757" s="71">
        <v>1270</v>
      </c>
      <c r="G757" s="70" t="s">
        <v>307</v>
      </c>
      <c r="H757" s="70" t="s">
        <v>149</v>
      </c>
      <c r="J757" s="55"/>
      <c r="K757" s="70"/>
      <c r="M757" s="55"/>
      <c r="N757" s="86"/>
      <c r="O757" s="89"/>
      <c r="P757" s="86"/>
      <c r="Q757" s="87"/>
      <c r="R757" s="70"/>
      <c r="S757" s="55"/>
    </row>
    <row r="758" spans="1:19" x14ac:dyDescent="0.25">
      <c r="A758" s="70" t="s">
        <v>415</v>
      </c>
      <c r="B758" s="70" t="s">
        <v>416</v>
      </c>
      <c r="C758" s="73" t="s">
        <v>2460</v>
      </c>
      <c r="D758" s="70" t="s">
        <v>250</v>
      </c>
      <c r="E758" s="71">
        <v>312</v>
      </c>
      <c r="F758" s="71">
        <v>1608</v>
      </c>
      <c r="G758" s="70" t="s">
        <v>349</v>
      </c>
      <c r="H758" s="70" t="s">
        <v>131</v>
      </c>
      <c r="J758" s="55"/>
      <c r="K758" s="70"/>
      <c r="M758" s="55"/>
      <c r="N758" s="86"/>
      <c r="O758" s="89"/>
      <c r="P758" s="86"/>
      <c r="Q758" s="87"/>
      <c r="R758" s="70"/>
      <c r="S758" s="55"/>
    </row>
    <row r="759" spans="1:19" x14ac:dyDescent="0.25">
      <c r="A759" s="70" t="s">
        <v>417</v>
      </c>
      <c r="B759" s="70" t="s">
        <v>416</v>
      </c>
      <c r="C759" s="73" t="s">
        <v>2460</v>
      </c>
      <c r="D759" s="70" t="s">
        <v>250</v>
      </c>
      <c r="E759" s="71">
        <v>309</v>
      </c>
      <c r="F759" s="71">
        <v>1609</v>
      </c>
      <c r="G759" s="70" t="s">
        <v>349</v>
      </c>
      <c r="H759" s="70" t="s">
        <v>131</v>
      </c>
      <c r="J759" s="55"/>
      <c r="K759" s="70"/>
      <c r="M759" s="55"/>
      <c r="N759" s="86"/>
      <c r="O759" s="89"/>
      <c r="P759" s="86"/>
      <c r="Q759" s="87"/>
      <c r="R759" s="70"/>
      <c r="S759" s="55"/>
    </row>
    <row r="760" spans="1:19" x14ac:dyDescent="0.25">
      <c r="A760" s="70" t="s">
        <v>418</v>
      </c>
      <c r="B760" s="70" t="s">
        <v>419</v>
      </c>
      <c r="C760" s="73" t="s">
        <v>1811</v>
      </c>
      <c r="D760" s="70" t="s">
        <v>81</v>
      </c>
      <c r="E760" s="71">
        <v>367</v>
      </c>
      <c r="F760" s="71">
        <v>1289</v>
      </c>
      <c r="G760" s="70" t="s">
        <v>333</v>
      </c>
      <c r="H760" s="70" t="s">
        <v>135</v>
      </c>
      <c r="J760" s="55"/>
      <c r="K760" s="70"/>
      <c r="M760" s="55"/>
      <c r="N760" s="86"/>
      <c r="O760" s="89"/>
      <c r="P760" s="86"/>
      <c r="Q760" s="87"/>
      <c r="R760" s="70"/>
      <c r="S760" s="55"/>
    </row>
    <row r="761" spans="1:19" x14ac:dyDescent="0.25">
      <c r="A761" s="70" t="s">
        <v>374</v>
      </c>
      <c r="B761" s="70" t="s">
        <v>374</v>
      </c>
      <c r="C761" s="73" t="s">
        <v>141</v>
      </c>
      <c r="D761" s="70" t="s">
        <v>81</v>
      </c>
      <c r="E761" s="71">
        <v>420</v>
      </c>
      <c r="F761" s="71">
        <v>1427</v>
      </c>
      <c r="G761" s="70" t="s">
        <v>255</v>
      </c>
      <c r="H761" s="70" t="s">
        <v>141</v>
      </c>
      <c r="J761" s="55"/>
      <c r="K761" s="70"/>
      <c r="M761" s="55"/>
      <c r="N761" s="86"/>
      <c r="O761" s="89"/>
      <c r="P761" s="86"/>
      <c r="Q761" s="87"/>
      <c r="R761" s="70"/>
      <c r="S761" s="55"/>
    </row>
    <row r="762" spans="1:19" x14ac:dyDescent="0.25">
      <c r="A762" s="70" t="s">
        <v>420</v>
      </c>
      <c r="B762" s="70" t="s">
        <v>421</v>
      </c>
      <c r="C762" s="73" t="s">
        <v>1186</v>
      </c>
      <c r="D762" s="70" t="s">
        <v>82</v>
      </c>
      <c r="E762" s="71">
        <v>403</v>
      </c>
      <c r="F762" s="71">
        <v>1290</v>
      </c>
      <c r="G762" s="70" t="s">
        <v>307</v>
      </c>
      <c r="H762" s="70" t="s">
        <v>157</v>
      </c>
      <c r="J762" s="55"/>
      <c r="K762" s="70"/>
      <c r="M762" s="55"/>
      <c r="N762" s="86"/>
      <c r="O762" s="89"/>
      <c r="P762" s="86"/>
      <c r="Q762" s="87"/>
      <c r="R762" s="70"/>
      <c r="S762" s="55"/>
    </row>
    <row r="763" spans="1:19" x14ac:dyDescent="0.25">
      <c r="A763" s="70" t="s">
        <v>422</v>
      </c>
      <c r="B763" s="70" t="s">
        <v>423</v>
      </c>
      <c r="C763" s="73" t="s">
        <v>1612</v>
      </c>
      <c r="D763" s="70" t="s">
        <v>83</v>
      </c>
      <c r="E763" s="71">
        <v>653</v>
      </c>
      <c r="F763" s="71">
        <v>1104</v>
      </c>
      <c r="G763" s="70" t="s">
        <v>322</v>
      </c>
      <c r="H763" s="70" t="s">
        <v>167</v>
      </c>
      <c r="J763" s="55"/>
      <c r="K763" s="70"/>
      <c r="M763" s="55"/>
      <c r="N763" s="86"/>
      <c r="O763" s="89"/>
      <c r="P763" s="86"/>
      <c r="Q763" s="87"/>
      <c r="R763" s="70"/>
      <c r="S763" s="55"/>
    </row>
    <row r="764" spans="1:19" x14ac:dyDescent="0.25">
      <c r="A764" s="70" t="s">
        <v>424</v>
      </c>
      <c r="B764" s="70" t="s">
        <v>294</v>
      </c>
      <c r="C764" s="73" t="s">
        <v>1800</v>
      </c>
      <c r="D764" s="70" t="s">
        <v>82</v>
      </c>
      <c r="E764" s="71">
        <v>338</v>
      </c>
      <c r="F764" s="71">
        <v>1336</v>
      </c>
      <c r="G764" s="70" t="s">
        <v>307</v>
      </c>
      <c r="H764" s="70" t="s">
        <v>159</v>
      </c>
      <c r="J764" s="55"/>
      <c r="K764" s="70"/>
      <c r="M764" s="55"/>
      <c r="N764" s="86"/>
      <c r="O764" s="89"/>
      <c r="P764" s="86"/>
      <c r="Q764" s="87"/>
      <c r="R764" s="70"/>
      <c r="S764" s="55"/>
    </row>
    <row r="765" spans="1:19" x14ac:dyDescent="0.25">
      <c r="A765" s="70" t="s">
        <v>425</v>
      </c>
      <c r="B765" s="70" t="s">
        <v>330</v>
      </c>
      <c r="C765" s="73" t="s">
        <v>151</v>
      </c>
      <c r="D765" s="70" t="s">
        <v>81</v>
      </c>
      <c r="E765" s="71">
        <v>476</v>
      </c>
      <c r="F765" s="71">
        <v>1405</v>
      </c>
      <c r="G765" s="70" t="s">
        <v>273</v>
      </c>
      <c r="H765" s="70" t="s">
        <v>151</v>
      </c>
      <c r="J765" s="55"/>
      <c r="K765" s="70"/>
      <c r="M765" s="55"/>
      <c r="N765" s="86"/>
      <c r="O765" s="89"/>
      <c r="P765" s="86"/>
      <c r="Q765" s="87"/>
      <c r="R765" s="70"/>
      <c r="S765" s="55"/>
    </row>
    <row r="766" spans="1:19" x14ac:dyDescent="0.25">
      <c r="A766" s="70" t="s">
        <v>426</v>
      </c>
      <c r="B766" s="70" t="s">
        <v>427</v>
      </c>
      <c r="C766" s="73" t="s">
        <v>2460</v>
      </c>
      <c r="D766" s="70" t="s">
        <v>79</v>
      </c>
      <c r="E766" s="71">
        <v>280</v>
      </c>
      <c r="F766" s="71">
        <v>1548</v>
      </c>
      <c r="G766" s="70" t="s">
        <v>428</v>
      </c>
      <c r="H766" s="70" t="s">
        <v>131</v>
      </c>
      <c r="J766" s="55"/>
      <c r="K766" s="70"/>
      <c r="M766" s="55"/>
      <c r="N766" s="86"/>
      <c r="O766" s="89"/>
      <c r="P766" s="86"/>
      <c r="Q766" s="87"/>
      <c r="R766" s="70"/>
      <c r="S766" s="55"/>
    </row>
    <row r="767" spans="1:19" x14ac:dyDescent="0.25">
      <c r="A767" s="70" t="s">
        <v>429</v>
      </c>
      <c r="B767" s="70" t="s">
        <v>430</v>
      </c>
      <c r="C767" s="73" t="s">
        <v>1798</v>
      </c>
      <c r="D767" s="70" t="s">
        <v>82</v>
      </c>
      <c r="E767" s="71">
        <v>245</v>
      </c>
      <c r="F767" s="71">
        <v>1461</v>
      </c>
      <c r="G767" s="70" t="s">
        <v>258</v>
      </c>
      <c r="H767" s="70" t="s">
        <v>155</v>
      </c>
      <c r="J767" s="55"/>
      <c r="K767" s="70"/>
      <c r="M767" s="55"/>
      <c r="N767" s="86"/>
      <c r="O767" s="89"/>
      <c r="P767" s="86"/>
      <c r="Q767" s="87"/>
      <c r="R767" s="70"/>
      <c r="S767" s="55"/>
    </row>
    <row r="768" spans="1:19" x14ac:dyDescent="0.25">
      <c r="A768" s="70" t="s">
        <v>431</v>
      </c>
      <c r="B768" s="70" t="s">
        <v>432</v>
      </c>
      <c r="C768" s="73" t="s">
        <v>1803</v>
      </c>
      <c r="D768" s="70" t="s">
        <v>83</v>
      </c>
      <c r="E768" s="71">
        <v>566</v>
      </c>
      <c r="F768" s="71">
        <v>1143</v>
      </c>
      <c r="G768" s="70" t="s">
        <v>322</v>
      </c>
      <c r="H768" s="70" t="s">
        <v>167</v>
      </c>
      <c r="J768" s="55"/>
      <c r="K768" s="70"/>
      <c r="M768" s="55"/>
      <c r="N768" s="86"/>
      <c r="O768" s="89"/>
      <c r="P768" s="86"/>
      <c r="Q768" s="87"/>
      <c r="R768" s="70"/>
      <c r="S768" s="55"/>
    </row>
    <row r="769" spans="1:19" x14ac:dyDescent="0.25">
      <c r="A769" s="70" t="s">
        <v>433</v>
      </c>
      <c r="B769" s="70" t="s">
        <v>433</v>
      </c>
      <c r="C769" s="73" t="s">
        <v>1802</v>
      </c>
      <c r="D769" s="70" t="s">
        <v>81</v>
      </c>
      <c r="E769" s="71">
        <v>375</v>
      </c>
      <c r="F769" s="71">
        <v>1476</v>
      </c>
      <c r="G769" s="70" t="s">
        <v>285</v>
      </c>
      <c r="H769" s="70" t="s">
        <v>133</v>
      </c>
      <c r="J769" s="55"/>
      <c r="K769" s="70"/>
      <c r="M769" s="55"/>
      <c r="N769" s="86"/>
      <c r="O769" s="89"/>
      <c r="P769" s="86"/>
      <c r="Q769" s="87"/>
      <c r="R769" s="70"/>
      <c r="S769" s="55"/>
    </row>
    <row r="770" spans="1:19" x14ac:dyDescent="0.25">
      <c r="A770" s="70" t="s">
        <v>434</v>
      </c>
      <c r="B770" s="70" t="s">
        <v>433</v>
      </c>
      <c r="C770" s="73" t="s">
        <v>1802</v>
      </c>
      <c r="D770" s="70" t="s">
        <v>81</v>
      </c>
      <c r="E770" s="71">
        <v>397</v>
      </c>
      <c r="F770" s="71">
        <v>1479</v>
      </c>
      <c r="G770" s="70" t="s">
        <v>273</v>
      </c>
      <c r="H770" s="70" t="s">
        <v>133</v>
      </c>
      <c r="J770" s="55"/>
      <c r="K770" s="70"/>
      <c r="M770" s="55"/>
      <c r="N770" s="86"/>
      <c r="O770" s="89"/>
      <c r="P770" s="86"/>
      <c r="Q770" s="87"/>
      <c r="R770" s="70"/>
      <c r="S770" s="55"/>
    </row>
    <row r="771" spans="1:19" x14ac:dyDescent="0.25">
      <c r="A771" s="70" t="s">
        <v>435</v>
      </c>
      <c r="B771" s="70" t="s">
        <v>436</v>
      </c>
      <c r="C771" s="73" t="s">
        <v>1802</v>
      </c>
      <c r="D771" s="70" t="s">
        <v>81</v>
      </c>
      <c r="E771" s="71">
        <v>352</v>
      </c>
      <c r="F771" s="71">
        <v>1500</v>
      </c>
      <c r="G771" s="70" t="s">
        <v>285</v>
      </c>
      <c r="H771" s="70" t="s">
        <v>133</v>
      </c>
      <c r="J771" s="55"/>
      <c r="K771" s="70"/>
      <c r="M771" s="55"/>
      <c r="N771" s="86"/>
      <c r="O771" s="89"/>
      <c r="P771" s="86"/>
      <c r="Q771" s="87"/>
      <c r="R771" s="70"/>
      <c r="S771" s="55"/>
    </row>
    <row r="772" spans="1:19" x14ac:dyDescent="0.25">
      <c r="A772" s="70" t="s">
        <v>437</v>
      </c>
      <c r="B772" s="70" t="s">
        <v>438</v>
      </c>
      <c r="C772" s="73" t="s">
        <v>1798</v>
      </c>
      <c r="D772" s="70" t="s">
        <v>82</v>
      </c>
      <c r="E772" s="71">
        <v>269</v>
      </c>
      <c r="F772" s="71">
        <v>1425</v>
      </c>
      <c r="G772" s="70" t="s">
        <v>258</v>
      </c>
      <c r="H772" s="70" t="s">
        <v>155</v>
      </c>
      <c r="J772" s="55"/>
      <c r="K772" s="70"/>
      <c r="M772" s="55"/>
      <c r="N772" s="86"/>
      <c r="O772" s="89"/>
      <c r="P772" s="86"/>
      <c r="Q772" s="87"/>
      <c r="R772" s="70"/>
      <c r="S772" s="55"/>
    </row>
    <row r="773" spans="1:19" x14ac:dyDescent="0.25">
      <c r="A773" s="70" t="s">
        <v>439</v>
      </c>
      <c r="B773" s="70" t="s">
        <v>439</v>
      </c>
      <c r="C773" s="73" t="s">
        <v>581</v>
      </c>
      <c r="D773" s="70" t="s">
        <v>79</v>
      </c>
      <c r="E773" s="71">
        <v>325</v>
      </c>
      <c r="F773" s="71">
        <v>1410</v>
      </c>
      <c r="G773" s="70" t="s">
        <v>303</v>
      </c>
      <c r="H773" s="70" t="s">
        <v>111</v>
      </c>
      <c r="J773" s="55"/>
      <c r="K773" s="70"/>
      <c r="M773" s="55"/>
      <c r="N773" s="86"/>
      <c r="O773" s="89"/>
      <c r="P773" s="86"/>
      <c r="Q773" s="87"/>
      <c r="R773" s="70"/>
      <c r="S773" s="55"/>
    </row>
    <row r="774" spans="1:19" x14ac:dyDescent="0.25">
      <c r="A774" s="70" t="s">
        <v>302</v>
      </c>
      <c r="B774" s="70" t="s">
        <v>440</v>
      </c>
      <c r="C774" s="73" t="s">
        <v>581</v>
      </c>
      <c r="D774" s="70" t="s">
        <v>79</v>
      </c>
      <c r="E774" s="71">
        <v>311</v>
      </c>
      <c r="F774" s="71">
        <v>1372</v>
      </c>
      <c r="G774" s="70" t="s">
        <v>347</v>
      </c>
      <c r="H774" s="70" t="s">
        <v>111</v>
      </c>
      <c r="J774" s="55"/>
      <c r="K774" s="70"/>
      <c r="M774" s="55"/>
      <c r="N774" s="86"/>
      <c r="O774" s="89"/>
      <c r="P774" s="86"/>
      <c r="Q774" s="87"/>
      <c r="R774" s="70"/>
      <c r="S774" s="55"/>
    </row>
    <row r="775" spans="1:19" x14ac:dyDescent="0.25">
      <c r="A775" s="70" t="s">
        <v>441</v>
      </c>
      <c r="B775" s="70" t="s">
        <v>340</v>
      </c>
      <c r="C775" s="73" t="s">
        <v>340</v>
      </c>
      <c r="D775" s="70" t="s">
        <v>83</v>
      </c>
      <c r="E775" s="71">
        <v>460</v>
      </c>
      <c r="F775" s="71">
        <v>1254</v>
      </c>
      <c r="G775" s="70" t="s">
        <v>341</v>
      </c>
      <c r="H775" s="70" t="s">
        <v>161</v>
      </c>
      <c r="J775" s="55"/>
      <c r="K775" s="70"/>
      <c r="M775" s="55"/>
      <c r="N775" s="86"/>
      <c r="O775" s="89"/>
      <c r="P775" s="86"/>
      <c r="Q775" s="87"/>
      <c r="R775" s="70"/>
      <c r="S775" s="55"/>
    </row>
    <row r="776" spans="1:19" x14ac:dyDescent="0.25">
      <c r="A776" s="70" t="s">
        <v>442</v>
      </c>
      <c r="B776" s="70" t="s">
        <v>443</v>
      </c>
      <c r="C776" s="73" t="s">
        <v>1796</v>
      </c>
      <c r="D776" s="70" t="s">
        <v>82</v>
      </c>
      <c r="E776" s="71">
        <v>313</v>
      </c>
      <c r="F776" s="71">
        <v>1360</v>
      </c>
      <c r="G776" s="70" t="s">
        <v>258</v>
      </c>
      <c r="H776" s="70" t="s">
        <v>157</v>
      </c>
      <c r="J776" s="55"/>
      <c r="K776" s="70"/>
      <c r="M776" s="55"/>
      <c r="N776" s="86"/>
      <c r="O776" s="89"/>
      <c r="P776" s="86"/>
      <c r="Q776" s="87"/>
      <c r="R776" s="70"/>
      <c r="S776" s="55"/>
    </row>
    <row r="777" spans="1:19" x14ac:dyDescent="0.25">
      <c r="A777" s="70" t="s">
        <v>444</v>
      </c>
      <c r="B777" s="70" t="s">
        <v>445</v>
      </c>
      <c r="C777" s="73" t="s">
        <v>1795</v>
      </c>
      <c r="D777" s="70" t="s">
        <v>83</v>
      </c>
      <c r="E777" s="71">
        <v>755</v>
      </c>
      <c r="F777" s="71">
        <v>1037</v>
      </c>
      <c r="G777" s="70" t="s">
        <v>267</v>
      </c>
      <c r="H777" s="70" t="s">
        <v>168</v>
      </c>
      <c r="J777" s="55"/>
      <c r="K777" s="70"/>
      <c r="M777" s="55"/>
      <c r="N777" s="86"/>
      <c r="O777" s="89"/>
      <c r="P777" s="86"/>
      <c r="Q777" s="87"/>
      <c r="R777" s="70"/>
      <c r="S777" s="55"/>
    </row>
    <row r="778" spans="1:19" x14ac:dyDescent="0.25">
      <c r="A778" s="70" t="s">
        <v>446</v>
      </c>
      <c r="B778" s="70" t="s">
        <v>446</v>
      </c>
      <c r="C778" s="73" t="s">
        <v>151</v>
      </c>
      <c r="D778" s="70" t="s">
        <v>82</v>
      </c>
      <c r="E778" s="71">
        <v>271</v>
      </c>
      <c r="F778" s="71">
        <v>1446</v>
      </c>
      <c r="G778" s="70" t="s">
        <v>258</v>
      </c>
      <c r="H778" s="70" t="s">
        <v>151</v>
      </c>
      <c r="J778" s="55"/>
      <c r="K778" s="70"/>
      <c r="M778" s="55"/>
      <c r="N778" s="86"/>
      <c r="O778" s="89"/>
      <c r="P778" s="86"/>
      <c r="Q778" s="87"/>
      <c r="R778" s="70"/>
      <c r="S778" s="55"/>
    </row>
    <row r="779" spans="1:19" x14ac:dyDescent="0.25">
      <c r="A779" s="70" t="s">
        <v>447</v>
      </c>
      <c r="B779" s="70" t="s">
        <v>447</v>
      </c>
      <c r="C779" s="73" t="s">
        <v>1800</v>
      </c>
      <c r="D779" s="70" t="s">
        <v>82</v>
      </c>
      <c r="E779" s="71">
        <v>294</v>
      </c>
      <c r="F779" s="71">
        <v>1355</v>
      </c>
      <c r="G779" s="70" t="s">
        <v>258</v>
      </c>
      <c r="H779" s="70" t="s">
        <v>155</v>
      </c>
      <c r="J779" s="55"/>
      <c r="K779" s="70"/>
      <c r="M779" s="55"/>
      <c r="N779" s="86"/>
      <c r="O779" s="89"/>
      <c r="P779" s="86"/>
      <c r="Q779" s="87"/>
      <c r="R779" s="70"/>
      <c r="S779" s="55"/>
    </row>
    <row r="780" spans="1:19" x14ac:dyDescent="0.25">
      <c r="A780" s="70" t="s">
        <v>448</v>
      </c>
      <c r="B780" s="70" t="s">
        <v>449</v>
      </c>
      <c r="C780" s="73" t="s">
        <v>141</v>
      </c>
      <c r="D780" s="70" t="s">
        <v>81</v>
      </c>
      <c r="E780" s="71">
        <v>319</v>
      </c>
      <c r="F780" s="71">
        <v>1429</v>
      </c>
      <c r="G780" s="70" t="s">
        <v>255</v>
      </c>
      <c r="H780" s="70" t="s">
        <v>141</v>
      </c>
      <c r="J780" s="55"/>
      <c r="K780" s="70"/>
      <c r="M780" s="55"/>
      <c r="N780" s="86"/>
      <c r="O780" s="89"/>
      <c r="P780" s="86"/>
      <c r="Q780" s="87"/>
      <c r="R780" s="70"/>
      <c r="S780" s="55"/>
    </row>
    <row r="781" spans="1:19" x14ac:dyDescent="0.25">
      <c r="A781" s="70" t="s">
        <v>450</v>
      </c>
      <c r="B781" s="70" t="s">
        <v>451</v>
      </c>
      <c r="C781" s="73" t="s">
        <v>725</v>
      </c>
      <c r="D781" s="70" t="s">
        <v>79</v>
      </c>
      <c r="E781" s="71">
        <v>390</v>
      </c>
      <c r="F781" s="71">
        <v>1410</v>
      </c>
      <c r="G781" s="70" t="s">
        <v>365</v>
      </c>
      <c r="H781" s="70" t="s">
        <v>113</v>
      </c>
      <c r="J781" s="55"/>
      <c r="K781" s="70"/>
      <c r="M781" s="55"/>
      <c r="N781" s="86"/>
      <c r="O781" s="89"/>
      <c r="P781" s="86"/>
      <c r="Q781" s="87"/>
      <c r="R781" s="70"/>
      <c r="S781" s="55"/>
    </row>
    <row r="782" spans="1:19" x14ac:dyDescent="0.25">
      <c r="A782" s="70" t="s">
        <v>452</v>
      </c>
      <c r="B782" s="70" t="s">
        <v>453</v>
      </c>
      <c r="C782" s="73" t="s">
        <v>1612</v>
      </c>
      <c r="D782" s="70" t="s">
        <v>83</v>
      </c>
      <c r="E782" s="71">
        <v>663</v>
      </c>
      <c r="F782" s="71">
        <v>1091</v>
      </c>
      <c r="G782" s="70" t="s">
        <v>270</v>
      </c>
      <c r="H782" s="70" t="s">
        <v>168</v>
      </c>
      <c r="J782" s="55"/>
      <c r="K782" s="70"/>
      <c r="M782" s="55"/>
      <c r="N782" s="86"/>
      <c r="O782" s="89"/>
      <c r="P782" s="86"/>
      <c r="Q782" s="87"/>
      <c r="R782" s="70"/>
      <c r="S782" s="55"/>
    </row>
    <row r="783" spans="1:19" x14ac:dyDescent="0.25">
      <c r="A783" s="70" t="s">
        <v>454</v>
      </c>
      <c r="B783" s="70" t="s">
        <v>452</v>
      </c>
      <c r="C783" s="73" t="s">
        <v>1391</v>
      </c>
      <c r="D783" s="70" t="s">
        <v>83</v>
      </c>
      <c r="E783" s="71">
        <v>652</v>
      </c>
      <c r="F783" s="71">
        <v>1095</v>
      </c>
      <c r="G783" s="70" t="s">
        <v>270</v>
      </c>
      <c r="H783" s="70" t="s">
        <v>167</v>
      </c>
      <c r="J783" s="55"/>
      <c r="K783" s="70"/>
      <c r="M783" s="55"/>
      <c r="N783" s="86"/>
      <c r="O783" s="89"/>
      <c r="P783" s="86"/>
      <c r="Q783" s="87"/>
      <c r="R783" s="70"/>
      <c r="S783" s="55"/>
    </row>
    <row r="784" spans="1:19" x14ac:dyDescent="0.25">
      <c r="A784" s="70" t="s">
        <v>455</v>
      </c>
      <c r="B784" s="70" t="s">
        <v>456</v>
      </c>
      <c r="C784" s="73" t="s">
        <v>1811</v>
      </c>
      <c r="D784" s="70" t="s">
        <v>81</v>
      </c>
      <c r="E784" s="71">
        <v>382</v>
      </c>
      <c r="F784" s="71">
        <v>1267</v>
      </c>
      <c r="G784" s="70" t="s">
        <v>333</v>
      </c>
      <c r="H784" s="70" t="s">
        <v>135</v>
      </c>
      <c r="J784" s="55"/>
      <c r="K784" s="70"/>
      <c r="M784" s="55"/>
      <c r="N784" s="86"/>
      <c r="O784" s="89"/>
      <c r="P784" s="86"/>
      <c r="Q784" s="87"/>
      <c r="R784" s="70"/>
      <c r="S784" s="55"/>
    </row>
    <row r="785" spans="1:19" x14ac:dyDescent="0.25">
      <c r="A785" s="70" t="s">
        <v>457</v>
      </c>
      <c r="B785" s="70" t="s">
        <v>458</v>
      </c>
      <c r="C785" s="73" t="s">
        <v>141</v>
      </c>
      <c r="D785" s="70" t="s">
        <v>81</v>
      </c>
      <c r="E785" s="71">
        <v>401</v>
      </c>
      <c r="F785" s="71">
        <v>1450</v>
      </c>
      <c r="G785" s="70" t="s">
        <v>255</v>
      </c>
      <c r="H785" s="70" t="s">
        <v>141</v>
      </c>
      <c r="J785" s="55"/>
      <c r="K785" s="70"/>
      <c r="M785" s="55"/>
      <c r="N785" s="86"/>
      <c r="O785" s="89"/>
      <c r="P785" s="86"/>
      <c r="Q785" s="87"/>
      <c r="R785" s="70"/>
      <c r="S785" s="55"/>
    </row>
    <row r="786" spans="1:19" x14ac:dyDescent="0.25">
      <c r="A786" s="70" t="s">
        <v>459</v>
      </c>
      <c r="B786" s="70" t="s">
        <v>459</v>
      </c>
      <c r="C786" s="73" t="s">
        <v>1554</v>
      </c>
      <c r="D786" s="70" t="s">
        <v>79</v>
      </c>
      <c r="E786" s="71">
        <v>379</v>
      </c>
      <c r="F786" s="71">
        <v>1317</v>
      </c>
      <c r="G786" s="70" t="s">
        <v>347</v>
      </c>
      <c r="H786" s="70" t="s">
        <v>125</v>
      </c>
      <c r="J786" s="55"/>
      <c r="K786" s="70"/>
      <c r="M786" s="55"/>
      <c r="N786" s="86"/>
      <c r="O786" s="89"/>
      <c r="P786" s="86"/>
      <c r="Q786" s="87"/>
      <c r="R786" s="70"/>
      <c r="S786" s="55"/>
    </row>
    <row r="787" spans="1:19" x14ac:dyDescent="0.25">
      <c r="A787" s="70" t="s">
        <v>1708</v>
      </c>
      <c r="B787" s="70" t="s">
        <v>460</v>
      </c>
      <c r="C787" s="73" t="s">
        <v>88</v>
      </c>
      <c r="D787" s="70" t="s">
        <v>80</v>
      </c>
      <c r="E787" s="71">
        <v>453</v>
      </c>
      <c r="F787" s="71">
        <v>1134</v>
      </c>
      <c r="G787" s="70" t="s">
        <v>88</v>
      </c>
      <c r="H787" s="70" t="s">
        <v>88</v>
      </c>
      <c r="J787" s="55"/>
      <c r="K787" s="70"/>
      <c r="M787" s="55"/>
      <c r="N787" s="86"/>
      <c r="O787" s="89"/>
      <c r="P787" s="86"/>
      <c r="Q787" s="87"/>
      <c r="R787" s="70"/>
      <c r="S787" s="55"/>
    </row>
    <row r="788" spans="1:19" x14ac:dyDescent="0.25">
      <c r="A788" s="70" t="s">
        <v>1711</v>
      </c>
      <c r="B788" s="70" t="s">
        <v>461</v>
      </c>
      <c r="C788" s="73" t="s">
        <v>151</v>
      </c>
      <c r="D788" s="70" t="s">
        <v>82</v>
      </c>
      <c r="E788" s="71">
        <v>299</v>
      </c>
      <c r="F788" s="71">
        <v>1418</v>
      </c>
      <c r="G788" s="70" t="s">
        <v>258</v>
      </c>
      <c r="H788" s="70" t="s">
        <v>151</v>
      </c>
      <c r="J788" s="55"/>
      <c r="K788" s="70"/>
      <c r="M788" s="55"/>
      <c r="N788" s="86"/>
      <c r="O788" s="89"/>
      <c r="P788" s="86"/>
      <c r="Q788" s="87"/>
      <c r="R788" s="70"/>
      <c r="S788" s="55"/>
    </row>
    <row r="789" spans="1:19" x14ac:dyDescent="0.25">
      <c r="A789" s="70" t="s">
        <v>462</v>
      </c>
      <c r="B789" s="70" t="s">
        <v>463</v>
      </c>
      <c r="C789" s="73" t="s">
        <v>1802</v>
      </c>
      <c r="D789" s="70" t="s">
        <v>81</v>
      </c>
      <c r="E789" s="71">
        <v>275</v>
      </c>
      <c r="F789" s="71">
        <v>1560</v>
      </c>
      <c r="G789" s="70" t="s">
        <v>285</v>
      </c>
      <c r="H789" s="70" t="s">
        <v>131</v>
      </c>
      <c r="J789" s="55"/>
      <c r="K789" s="70"/>
      <c r="M789" s="55"/>
      <c r="N789" s="86"/>
      <c r="O789" s="89"/>
      <c r="P789" s="86"/>
      <c r="Q789" s="87"/>
      <c r="R789" s="70"/>
      <c r="S789" s="55"/>
    </row>
    <row r="790" spans="1:19" x14ac:dyDescent="0.25">
      <c r="A790" s="70" t="s">
        <v>464</v>
      </c>
      <c r="B790" s="70" t="s">
        <v>261</v>
      </c>
      <c r="C790" s="73" t="s">
        <v>1788</v>
      </c>
      <c r="D790" s="70" t="s">
        <v>81</v>
      </c>
      <c r="E790" s="71">
        <v>332</v>
      </c>
      <c r="F790" s="71">
        <v>1443</v>
      </c>
      <c r="G790" s="70" t="s">
        <v>255</v>
      </c>
      <c r="H790" s="70" t="s">
        <v>139</v>
      </c>
      <c r="J790" s="55"/>
      <c r="K790" s="70"/>
      <c r="M790" s="55"/>
      <c r="N790" s="86"/>
      <c r="O790" s="89"/>
      <c r="P790" s="86"/>
      <c r="Q790" s="87"/>
      <c r="R790" s="70"/>
      <c r="S790" s="55"/>
    </row>
    <row r="791" spans="1:19" x14ac:dyDescent="0.25">
      <c r="A791" s="70" t="s">
        <v>465</v>
      </c>
      <c r="B791" s="70" t="s">
        <v>466</v>
      </c>
      <c r="C791" s="73" t="s">
        <v>1134</v>
      </c>
      <c r="D791" s="70" t="s">
        <v>82</v>
      </c>
      <c r="E791" s="71">
        <v>669</v>
      </c>
      <c r="F791" s="71">
        <v>1254</v>
      </c>
      <c r="G791" s="70" t="s">
        <v>307</v>
      </c>
      <c r="H791" s="70" t="s">
        <v>91</v>
      </c>
      <c r="J791" s="55"/>
      <c r="K791" s="70"/>
      <c r="M791" s="55"/>
      <c r="N791" s="86"/>
      <c r="O791" s="89"/>
      <c r="P791" s="86"/>
      <c r="Q791" s="87"/>
      <c r="R791" s="70"/>
      <c r="S791" s="55"/>
    </row>
    <row r="792" spans="1:19" x14ac:dyDescent="0.25">
      <c r="A792" s="70" t="s">
        <v>467</v>
      </c>
      <c r="B792" s="70" t="s">
        <v>405</v>
      </c>
      <c r="C792" s="73" t="s">
        <v>1811</v>
      </c>
      <c r="D792" s="70" t="s">
        <v>81</v>
      </c>
      <c r="E792" s="71">
        <v>401</v>
      </c>
      <c r="F792" s="71">
        <v>1243</v>
      </c>
      <c r="G792" s="70" t="s">
        <v>333</v>
      </c>
      <c r="H792" s="70" t="s">
        <v>143</v>
      </c>
      <c r="J792" s="55"/>
      <c r="K792" s="70"/>
      <c r="M792" s="55"/>
      <c r="N792" s="86"/>
      <c r="O792" s="89"/>
      <c r="P792" s="86"/>
      <c r="Q792" s="87"/>
      <c r="R792" s="70"/>
      <c r="S792" s="55"/>
    </row>
    <row r="793" spans="1:19" x14ac:dyDescent="0.25">
      <c r="A793" s="70" t="s">
        <v>468</v>
      </c>
      <c r="B793" s="70" t="s">
        <v>469</v>
      </c>
      <c r="C793" s="73" t="s">
        <v>1810</v>
      </c>
      <c r="D793" s="70" t="s">
        <v>82</v>
      </c>
      <c r="E793" s="71">
        <v>364</v>
      </c>
      <c r="F793" s="71">
        <v>1316</v>
      </c>
      <c r="G793" s="70" t="s">
        <v>258</v>
      </c>
      <c r="H793" s="70" t="s">
        <v>157</v>
      </c>
      <c r="J793" s="55"/>
      <c r="K793" s="70"/>
      <c r="M793" s="55"/>
      <c r="N793" s="86"/>
      <c r="O793" s="89"/>
      <c r="P793" s="86"/>
      <c r="Q793" s="87"/>
      <c r="R793" s="70"/>
      <c r="S793" s="55"/>
    </row>
    <row r="794" spans="1:19" x14ac:dyDescent="0.25">
      <c r="A794" s="70" t="s">
        <v>470</v>
      </c>
      <c r="B794" s="70" t="s">
        <v>470</v>
      </c>
      <c r="C794" s="73" t="s">
        <v>947</v>
      </c>
      <c r="D794" s="70" t="s">
        <v>79</v>
      </c>
      <c r="E794" s="71">
        <v>300</v>
      </c>
      <c r="F794" s="71">
        <v>1486</v>
      </c>
      <c r="G794" s="70" t="s">
        <v>347</v>
      </c>
      <c r="H794" s="70" t="s">
        <v>117</v>
      </c>
      <c r="J794" s="55"/>
      <c r="K794" s="70"/>
      <c r="M794" s="55"/>
      <c r="N794" s="86"/>
      <c r="O794" s="89"/>
      <c r="P794" s="86"/>
      <c r="Q794" s="87"/>
      <c r="R794" s="70"/>
      <c r="S794" s="55"/>
    </row>
    <row r="795" spans="1:19" x14ac:dyDescent="0.25">
      <c r="A795" s="70" t="s">
        <v>471</v>
      </c>
      <c r="B795" s="70" t="s">
        <v>430</v>
      </c>
      <c r="C795" s="73" t="s">
        <v>1798</v>
      </c>
      <c r="D795" s="70" t="s">
        <v>82</v>
      </c>
      <c r="E795" s="71">
        <v>251</v>
      </c>
      <c r="F795" s="71">
        <v>1466</v>
      </c>
      <c r="G795" s="70" t="s">
        <v>258</v>
      </c>
      <c r="H795" s="70" t="s">
        <v>155</v>
      </c>
      <c r="J795" s="55"/>
      <c r="K795" s="70"/>
      <c r="M795" s="55"/>
      <c r="N795" s="86"/>
      <c r="O795" s="89"/>
      <c r="P795" s="86"/>
      <c r="Q795" s="87"/>
      <c r="R795" s="70"/>
      <c r="S795" s="55"/>
    </row>
    <row r="796" spans="1:19" x14ac:dyDescent="0.25">
      <c r="A796" s="70" t="s">
        <v>472</v>
      </c>
      <c r="B796" s="70" t="s">
        <v>409</v>
      </c>
      <c r="C796" s="73" t="s">
        <v>1134</v>
      </c>
      <c r="D796" s="70" t="s">
        <v>82</v>
      </c>
      <c r="E796" s="71">
        <v>668</v>
      </c>
      <c r="F796" s="71">
        <v>1213</v>
      </c>
      <c r="G796" s="70" t="s">
        <v>252</v>
      </c>
      <c r="H796" s="70" t="s">
        <v>91</v>
      </c>
      <c r="J796" s="55"/>
      <c r="K796" s="70"/>
      <c r="M796" s="55"/>
      <c r="N796" s="86"/>
      <c r="O796" s="89"/>
      <c r="P796" s="86"/>
      <c r="Q796" s="87"/>
      <c r="R796" s="70"/>
      <c r="S796" s="55"/>
    </row>
    <row r="797" spans="1:19" x14ac:dyDescent="0.25">
      <c r="A797" s="70" t="s">
        <v>473</v>
      </c>
      <c r="B797" s="70" t="s">
        <v>352</v>
      </c>
      <c r="C797" s="73" t="s">
        <v>141</v>
      </c>
      <c r="D797" s="70" t="s">
        <v>81</v>
      </c>
      <c r="E797" s="71">
        <v>352</v>
      </c>
      <c r="F797" s="71">
        <v>1431</v>
      </c>
      <c r="G797" s="70" t="s">
        <v>255</v>
      </c>
      <c r="H797" s="70" t="s">
        <v>141</v>
      </c>
      <c r="J797" s="55"/>
      <c r="K797" s="70"/>
      <c r="M797" s="55"/>
      <c r="N797" s="86"/>
      <c r="O797" s="89"/>
      <c r="P797" s="86"/>
      <c r="Q797" s="87"/>
      <c r="R797" s="70"/>
      <c r="S797" s="55"/>
    </row>
    <row r="798" spans="1:19" x14ac:dyDescent="0.25">
      <c r="A798" s="70" t="s">
        <v>474</v>
      </c>
      <c r="B798" s="70" t="s">
        <v>475</v>
      </c>
      <c r="C798" s="73" t="s">
        <v>1804</v>
      </c>
      <c r="D798" s="70" t="s">
        <v>81</v>
      </c>
      <c r="E798" s="71">
        <v>500</v>
      </c>
      <c r="F798" s="71">
        <v>1432</v>
      </c>
      <c r="G798" s="70" t="s">
        <v>273</v>
      </c>
      <c r="H798" s="70" t="s">
        <v>137</v>
      </c>
      <c r="J798" s="55"/>
      <c r="K798" s="70"/>
      <c r="M798" s="55"/>
      <c r="N798" s="86"/>
      <c r="O798" s="89"/>
      <c r="P798" s="86"/>
      <c r="Q798" s="87"/>
      <c r="R798" s="70"/>
      <c r="S798" s="55"/>
    </row>
    <row r="799" spans="1:19" x14ac:dyDescent="0.25">
      <c r="A799" s="70" t="s">
        <v>476</v>
      </c>
      <c r="B799" s="70" t="s">
        <v>476</v>
      </c>
      <c r="C799" s="73" t="s">
        <v>151</v>
      </c>
      <c r="D799" s="70" t="s">
        <v>82</v>
      </c>
      <c r="E799" s="71">
        <v>275</v>
      </c>
      <c r="F799" s="71">
        <v>1445</v>
      </c>
      <c r="G799" s="70" t="s">
        <v>258</v>
      </c>
      <c r="H799" s="70" t="s">
        <v>151</v>
      </c>
      <c r="J799" s="55"/>
      <c r="K799" s="70"/>
      <c r="M799" s="55"/>
      <c r="N799" s="86"/>
      <c r="O799" s="89"/>
      <c r="P799" s="86"/>
      <c r="Q799" s="87"/>
      <c r="R799" s="70"/>
      <c r="S799" s="55"/>
    </row>
    <row r="800" spans="1:19" x14ac:dyDescent="0.25">
      <c r="A800" s="70" t="s">
        <v>477</v>
      </c>
      <c r="B800" s="70" t="s">
        <v>478</v>
      </c>
      <c r="C800" s="73" t="s">
        <v>1798</v>
      </c>
      <c r="D800" s="70" t="s">
        <v>82</v>
      </c>
      <c r="E800" s="71">
        <v>268</v>
      </c>
      <c r="F800" s="71">
        <v>1450</v>
      </c>
      <c r="G800" s="70" t="s">
        <v>258</v>
      </c>
      <c r="H800" s="70" t="s">
        <v>155</v>
      </c>
      <c r="J800" s="55"/>
      <c r="K800" s="70"/>
      <c r="M800" s="55"/>
      <c r="N800" s="86"/>
      <c r="O800" s="89"/>
      <c r="P800" s="86"/>
      <c r="Q800" s="87"/>
      <c r="R800" s="70"/>
      <c r="S800" s="55"/>
    </row>
    <row r="801" spans="1:19" x14ac:dyDescent="0.25">
      <c r="A801" s="70" t="s">
        <v>479</v>
      </c>
      <c r="B801" s="70" t="s">
        <v>480</v>
      </c>
      <c r="C801" s="73" t="s">
        <v>1348</v>
      </c>
      <c r="D801" s="70" t="s">
        <v>81</v>
      </c>
      <c r="E801" s="71">
        <v>363</v>
      </c>
      <c r="F801" s="71">
        <v>1527</v>
      </c>
      <c r="G801" s="70" t="s">
        <v>255</v>
      </c>
      <c r="H801" s="70" t="s">
        <v>139</v>
      </c>
      <c r="J801" s="55"/>
      <c r="K801" s="70"/>
      <c r="M801" s="55"/>
      <c r="N801" s="86"/>
      <c r="O801" s="89"/>
      <c r="P801" s="86"/>
      <c r="Q801" s="87"/>
      <c r="R801" s="70"/>
      <c r="S801" s="55"/>
    </row>
    <row r="802" spans="1:19" x14ac:dyDescent="0.25">
      <c r="A802" s="70" t="s">
        <v>481</v>
      </c>
      <c r="B802" s="70" t="s">
        <v>482</v>
      </c>
      <c r="C802" s="73" t="s">
        <v>1792</v>
      </c>
      <c r="D802" s="70" t="s">
        <v>81</v>
      </c>
      <c r="E802" s="71">
        <v>536</v>
      </c>
      <c r="F802" s="71">
        <v>1397</v>
      </c>
      <c r="G802" s="70" t="s">
        <v>273</v>
      </c>
      <c r="H802" s="70" t="s">
        <v>129</v>
      </c>
      <c r="J802" s="55"/>
      <c r="K802" s="70"/>
      <c r="M802" s="55"/>
      <c r="N802" s="86"/>
      <c r="O802" s="89"/>
      <c r="P802" s="86"/>
      <c r="Q802" s="87"/>
      <c r="R802" s="70"/>
      <c r="S802" s="55"/>
    </row>
    <row r="803" spans="1:19" x14ac:dyDescent="0.25">
      <c r="A803" s="70" t="s">
        <v>483</v>
      </c>
      <c r="B803" s="70" t="s">
        <v>483</v>
      </c>
      <c r="C803" s="73" t="s">
        <v>2460</v>
      </c>
      <c r="D803" s="70" t="s">
        <v>250</v>
      </c>
      <c r="E803" s="71">
        <v>203</v>
      </c>
      <c r="F803" s="71">
        <v>1715</v>
      </c>
      <c r="G803" s="70" t="s">
        <v>349</v>
      </c>
      <c r="H803" s="70" t="s">
        <v>131</v>
      </c>
      <c r="J803" s="55"/>
      <c r="K803" s="70"/>
      <c r="M803" s="55"/>
      <c r="N803" s="86"/>
      <c r="O803" s="89"/>
      <c r="P803" s="86"/>
      <c r="Q803" s="87"/>
      <c r="R803" s="70"/>
      <c r="S803" s="55"/>
    </row>
    <row r="804" spans="1:19" x14ac:dyDescent="0.25">
      <c r="A804" s="70" t="s">
        <v>484</v>
      </c>
      <c r="B804" s="70" t="s">
        <v>484</v>
      </c>
      <c r="C804" s="73" t="s">
        <v>1186</v>
      </c>
      <c r="D804" s="70" t="s">
        <v>82</v>
      </c>
      <c r="E804" s="71">
        <v>326</v>
      </c>
      <c r="F804" s="71">
        <v>1312</v>
      </c>
      <c r="G804" s="70" t="s">
        <v>258</v>
      </c>
      <c r="H804" s="70" t="s">
        <v>157</v>
      </c>
      <c r="J804" s="55"/>
      <c r="K804" s="70"/>
      <c r="M804" s="55"/>
      <c r="N804" s="86"/>
      <c r="O804" s="89"/>
      <c r="P804" s="86"/>
      <c r="Q804" s="87"/>
      <c r="R804" s="70"/>
      <c r="S804" s="55"/>
    </row>
    <row r="805" spans="1:19" x14ac:dyDescent="0.25">
      <c r="A805" s="70" t="s">
        <v>485</v>
      </c>
      <c r="B805" s="70" t="s">
        <v>486</v>
      </c>
      <c r="C805" s="73" t="s">
        <v>1795</v>
      </c>
      <c r="D805" s="70" t="s">
        <v>83</v>
      </c>
      <c r="E805" s="71">
        <v>731</v>
      </c>
      <c r="F805" s="71">
        <v>1048</v>
      </c>
      <c r="G805" s="70" t="s">
        <v>315</v>
      </c>
      <c r="H805" s="70" t="s">
        <v>167</v>
      </c>
      <c r="J805" s="55"/>
      <c r="K805" s="70"/>
      <c r="M805" s="55"/>
      <c r="N805" s="86"/>
      <c r="O805" s="89"/>
      <c r="P805" s="86"/>
      <c r="Q805" s="87"/>
      <c r="R805" s="70"/>
      <c r="S805" s="55"/>
    </row>
    <row r="806" spans="1:19" x14ac:dyDescent="0.25">
      <c r="A806" s="70" t="s">
        <v>487</v>
      </c>
      <c r="B806" s="70" t="s">
        <v>370</v>
      </c>
      <c r="C806" s="73" t="s">
        <v>578</v>
      </c>
      <c r="D806" s="70" t="s">
        <v>82</v>
      </c>
      <c r="E806" s="71">
        <v>475</v>
      </c>
      <c r="F806" s="71">
        <v>1252</v>
      </c>
      <c r="G806" s="70" t="s">
        <v>307</v>
      </c>
      <c r="H806" s="70" t="s">
        <v>147</v>
      </c>
      <c r="J806" s="55"/>
      <c r="K806" s="70"/>
      <c r="M806" s="55"/>
      <c r="N806" s="86"/>
      <c r="O806" s="89"/>
      <c r="P806" s="86"/>
      <c r="Q806" s="87"/>
      <c r="R806" s="70"/>
      <c r="S806" s="55"/>
    </row>
    <row r="807" spans="1:19" x14ac:dyDescent="0.25">
      <c r="A807" s="70" t="s">
        <v>488</v>
      </c>
      <c r="B807" s="70" t="s">
        <v>489</v>
      </c>
      <c r="C807" s="73" t="s">
        <v>151</v>
      </c>
      <c r="D807" s="70" t="s">
        <v>82</v>
      </c>
      <c r="E807" s="71">
        <v>447</v>
      </c>
      <c r="F807" s="71">
        <v>1372</v>
      </c>
      <c r="G807" s="70" t="s">
        <v>273</v>
      </c>
      <c r="H807" s="70" t="s">
        <v>151</v>
      </c>
      <c r="J807" s="55"/>
      <c r="K807" s="70"/>
      <c r="M807" s="55"/>
      <c r="N807" s="86"/>
      <c r="O807" s="89"/>
      <c r="P807" s="86"/>
      <c r="Q807" s="87"/>
      <c r="R807" s="70"/>
      <c r="S807" s="55"/>
    </row>
    <row r="808" spans="1:19" x14ac:dyDescent="0.25">
      <c r="A808" s="70" t="s">
        <v>490</v>
      </c>
      <c r="B808" s="70" t="s">
        <v>491</v>
      </c>
      <c r="C808" s="73" t="s">
        <v>151</v>
      </c>
      <c r="D808" s="70" t="s">
        <v>82</v>
      </c>
      <c r="E808" s="71">
        <v>210</v>
      </c>
      <c r="F808" s="71">
        <v>1481</v>
      </c>
      <c r="G808" s="70" t="s">
        <v>492</v>
      </c>
      <c r="H808" s="70" t="s">
        <v>151</v>
      </c>
      <c r="J808" s="55"/>
      <c r="K808" s="70"/>
      <c r="M808" s="55"/>
      <c r="N808" s="86"/>
      <c r="O808" s="89"/>
      <c r="P808" s="86"/>
      <c r="Q808" s="87"/>
      <c r="R808" s="70"/>
      <c r="S808" s="55"/>
    </row>
    <row r="809" spans="1:19" x14ac:dyDescent="0.25">
      <c r="A809" s="70" t="s">
        <v>493</v>
      </c>
      <c r="B809" s="70" t="s">
        <v>494</v>
      </c>
      <c r="C809" s="73" t="s">
        <v>1795</v>
      </c>
      <c r="D809" s="70" t="s">
        <v>83</v>
      </c>
      <c r="E809" s="71">
        <v>757</v>
      </c>
      <c r="F809" s="71">
        <v>1052</v>
      </c>
      <c r="G809" s="70" t="s">
        <v>315</v>
      </c>
      <c r="H809" s="70" t="s">
        <v>168</v>
      </c>
      <c r="J809" s="55"/>
      <c r="K809" s="70"/>
      <c r="M809" s="55"/>
      <c r="N809" s="86"/>
      <c r="O809" s="89"/>
      <c r="P809" s="86"/>
      <c r="Q809" s="87"/>
      <c r="R809" s="70"/>
      <c r="S809" s="55"/>
    </row>
    <row r="810" spans="1:19" x14ac:dyDescent="0.25">
      <c r="A810" s="70" t="s">
        <v>495</v>
      </c>
      <c r="B810" s="70" t="s">
        <v>496</v>
      </c>
      <c r="C810" s="73" t="s">
        <v>1798</v>
      </c>
      <c r="D810" s="70" t="s">
        <v>82</v>
      </c>
      <c r="E810" s="71">
        <v>295</v>
      </c>
      <c r="F810" s="71">
        <v>1423</v>
      </c>
      <c r="G810" s="70" t="s">
        <v>264</v>
      </c>
      <c r="H810" s="70" t="s">
        <v>157</v>
      </c>
      <c r="J810" s="55"/>
      <c r="K810" s="70"/>
      <c r="M810" s="55"/>
      <c r="N810" s="86"/>
      <c r="O810" s="89"/>
      <c r="P810" s="86"/>
      <c r="Q810" s="87"/>
      <c r="R810" s="70"/>
      <c r="S810" s="55"/>
    </row>
    <row r="811" spans="1:19" x14ac:dyDescent="0.25">
      <c r="A811" s="70" t="s">
        <v>497</v>
      </c>
      <c r="B811" s="70" t="s">
        <v>498</v>
      </c>
      <c r="C811" s="73" t="s">
        <v>1788</v>
      </c>
      <c r="D811" s="70" t="s">
        <v>81</v>
      </c>
      <c r="E811" s="71">
        <v>376</v>
      </c>
      <c r="F811" s="71">
        <v>1433</v>
      </c>
      <c r="G811" s="70" t="s">
        <v>255</v>
      </c>
      <c r="H811" s="70" t="s">
        <v>139</v>
      </c>
      <c r="J811" s="55"/>
      <c r="K811" s="70"/>
      <c r="M811" s="55"/>
      <c r="N811" s="86"/>
      <c r="O811" s="89"/>
      <c r="P811" s="86"/>
      <c r="Q811" s="87"/>
      <c r="R811" s="70"/>
      <c r="S811" s="55"/>
    </row>
    <row r="812" spans="1:19" x14ac:dyDescent="0.25">
      <c r="A812" s="70" t="s">
        <v>499</v>
      </c>
      <c r="B812" s="70" t="s">
        <v>499</v>
      </c>
      <c r="C812" s="73" t="s">
        <v>1554</v>
      </c>
      <c r="D812" s="70" t="s">
        <v>79</v>
      </c>
      <c r="E812" s="71">
        <v>330</v>
      </c>
      <c r="F812" s="71">
        <v>1320</v>
      </c>
      <c r="G812" s="70" t="s">
        <v>347</v>
      </c>
      <c r="H812" s="70" t="s">
        <v>125</v>
      </c>
      <c r="J812" s="55"/>
      <c r="K812" s="70"/>
      <c r="M812" s="55"/>
      <c r="N812" s="86"/>
      <c r="O812" s="89"/>
      <c r="P812" s="86"/>
      <c r="Q812" s="87"/>
      <c r="R812" s="70"/>
      <c r="S812" s="55"/>
    </row>
    <row r="813" spans="1:19" x14ac:dyDescent="0.25">
      <c r="A813" s="70" t="s">
        <v>500</v>
      </c>
      <c r="B813" s="70" t="s">
        <v>500</v>
      </c>
      <c r="C813" s="73" t="s">
        <v>1800</v>
      </c>
      <c r="D813" s="70" t="s">
        <v>82</v>
      </c>
      <c r="E813" s="71">
        <v>253</v>
      </c>
      <c r="F813" s="71">
        <v>1477</v>
      </c>
      <c r="G813" s="70" t="s">
        <v>345</v>
      </c>
      <c r="H813" s="70" t="s">
        <v>155</v>
      </c>
      <c r="J813" s="55"/>
      <c r="K813" s="70"/>
      <c r="M813" s="55"/>
      <c r="N813" s="86"/>
      <c r="O813" s="89"/>
      <c r="P813" s="86"/>
      <c r="Q813" s="87"/>
      <c r="R813" s="70"/>
      <c r="S813" s="55"/>
    </row>
    <row r="814" spans="1:19" x14ac:dyDescent="0.25">
      <c r="A814" s="70" t="s">
        <v>501</v>
      </c>
      <c r="B814" s="70" t="s">
        <v>395</v>
      </c>
      <c r="C814" s="73" t="s">
        <v>1803</v>
      </c>
      <c r="D814" s="70" t="s">
        <v>83</v>
      </c>
      <c r="E814" s="71">
        <v>534</v>
      </c>
      <c r="F814" s="71">
        <v>1182</v>
      </c>
      <c r="G814" s="70" t="s">
        <v>264</v>
      </c>
      <c r="H814" s="70" t="s">
        <v>161</v>
      </c>
      <c r="J814" s="55"/>
      <c r="K814" s="70"/>
      <c r="M814" s="55"/>
      <c r="N814" s="86"/>
      <c r="O814" s="89"/>
      <c r="P814" s="86"/>
      <c r="Q814" s="87"/>
      <c r="R814" s="70"/>
      <c r="S814" s="55"/>
    </row>
    <row r="815" spans="1:19" x14ac:dyDescent="0.25">
      <c r="A815" s="70" t="s">
        <v>502</v>
      </c>
      <c r="B815" s="70" t="s">
        <v>503</v>
      </c>
      <c r="C815" s="73" t="s">
        <v>1474</v>
      </c>
      <c r="D815" s="70" t="s">
        <v>79</v>
      </c>
      <c r="E815" s="71">
        <v>386</v>
      </c>
      <c r="F815" s="71">
        <v>1467</v>
      </c>
      <c r="G815" s="70" t="s">
        <v>365</v>
      </c>
      <c r="H815" s="70" t="s">
        <v>123</v>
      </c>
      <c r="J815" s="55"/>
      <c r="K815" s="70"/>
      <c r="M815" s="55"/>
      <c r="N815" s="86"/>
      <c r="O815" s="89"/>
      <c r="P815" s="86"/>
      <c r="Q815" s="87"/>
      <c r="R815" s="70"/>
      <c r="S815" s="55"/>
    </row>
    <row r="816" spans="1:19" x14ac:dyDescent="0.25">
      <c r="A816" s="70" t="s">
        <v>504</v>
      </c>
      <c r="B816" s="70" t="s">
        <v>505</v>
      </c>
      <c r="C816" s="73" t="s">
        <v>1798</v>
      </c>
      <c r="D816" s="70" t="s">
        <v>82</v>
      </c>
      <c r="E816" s="71">
        <v>273</v>
      </c>
      <c r="F816" s="71">
        <v>1410</v>
      </c>
      <c r="G816" s="70" t="s">
        <v>258</v>
      </c>
      <c r="H816" s="70" t="s">
        <v>155</v>
      </c>
      <c r="J816" s="55"/>
      <c r="K816" s="70"/>
      <c r="M816" s="55"/>
      <c r="N816" s="86"/>
      <c r="O816" s="89"/>
      <c r="P816" s="86"/>
      <c r="Q816" s="87"/>
      <c r="R816" s="70"/>
      <c r="S816" s="55"/>
    </row>
    <row r="817" spans="1:19" x14ac:dyDescent="0.25">
      <c r="A817" s="70" t="s">
        <v>506</v>
      </c>
      <c r="B817" s="70" t="s">
        <v>466</v>
      </c>
      <c r="C817" s="73" t="s">
        <v>1134</v>
      </c>
      <c r="D817" s="70" t="s">
        <v>82</v>
      </c>
      <c r="E817" s="71">
        <v>397</v>
      </c>
      <c r="F817" s="71">
        <v>1283</v>
      </c>
      <c r="G817" s="70" t="s">
        <v>307</v>
      </c>
      <c r="H817" s="70" t="s">
        <v>91</v>
      </c>
      <c r="J817" s="55"/>
      <c r="K817" s="70"/>
      <c r="M817" s="55"/>
      <c r="N817" s="86"/>
      <c r="O817" s="89"/>
      <c r="P817" s="86"/>
      <c r="Q817" s="87"/>
      <c r="R817" s="70"/>
      <c r="S817" s="55"/>
    </row>
    <row r="818" spans="1:19" x14ac:dyDescent="0.25">
      <c r="A818" s="70" t="s">
        <v>507</v>
      </c>
      <c r="B818" s="70" t="s">
        <v>460</v>
      </c>
      <c r="C818" s="73" t="s">
        <v>88</v>
      </c>
      <c r="D818" s="70" t="s">
        <v>80</v>
      </c>
      <c r="E818" s="71">
        <v>453</v>
      </c>
      <c r="F818" s="71">
        <v>1133</v>
      </c>
      <c r="G818" s="70" t="s">
        <v>88</v>
      </c>
      <c r="H818" s="70" t="s">
        <v>88</v>
      </c>
      <c r="J818" s="55"/>
      <c r="K818" s="70"/>
      <c r="M818" s="55"/>
      <c r="N818" s="86"/>
      <c r="O818" s="89"/>
      <c r="P818" s="86"/>
      <c r="Q818" s="87"/>
      <c r="R818" s="70"/>
      <c r="S818" s="55"/>
    </row>
    <row r="819" spans="1:19" x14ac:dyDescent="0.25">
      <c r="A819" s="70" t="s">
        <v>508</v>
      </c>
      <c r="B819" s="70" t="s">
        <v>508</v>
      </c>
      <c r="C819" s="73" t="s">
        <v>1804</v>
      </c>
      <c r="D819" s="70" t="s">
        <v>81</v>
      </c>
      <c r="E819" s="71">
        <v>467</v>
      </c>
      <c r="F819" s="71">
        <v>1451</v>
      </c>
      <c r="G819" s="70" t="s">
        <v>273</v>
      </c>
      <c r="H819" s="70" t="s">
        <v>137</v>
      </c>
      <c r="J819" s="55"/>
      <c r="K819" s="70"/>
      <c r="M819" s="55"/>
      <c r="N819" s="86"/>
      <c r="O819" s="89"/>
      <c r="P819" s="86"/>
      <c r="Q819" s="87"/>
      <c r="R819" s="70"/>
      <c r="S819" s="55"/>
    </row>
    <row r="820" spans="1:19" x14ac:dyDescent="0.25">
      <c r="A820" s="70" t="s">
        <v>509</v>
      </c>
      <c r="B820" s="70" t="s">
        <v>289</v>
      </c>
      <c r="C820" s="73" t="s">
        <v>1800</v>
      </c>
      <c r="D820" s="70" t="s">
        <v>82</v>
      </c>
      <c r="E820" s="71">
        <v>303</v>
      </c>
      <c r="F820" s="71">
        <v>1372</v>
      </c>
      <c r="G820" s="70" t="s">
        <v>258</v>
      </c>
      <c r="H820" s="70" t="s">
        <v>159</v>
      </c>
      <c r="J820" s="55"/>
      <c r="K820" s="70"/>
      <c r="M820" s="55"/>
      <c r="N820" s="86"/>
      <c r="O820" s="89"/>
      <c r="P820" s="86"/>
      <c r="Q820" s="87"/>
      <c r="R820" s="70"/>
      <c r="S820" s="55"/>
    </row>
    <row r="821" spans="1:19" x14ac:dyDescent="0.25">
      <c r="A821" s="70" t="s">
        <v>510</v>
      </c>
      <c r="B821" s="70" t="s">
        <v>368</v>
      </c>
      <c r="C821" s="73" t="s">
        <v>1805</v>
      </c>
      <c r="D821" s="70" t="s">
        <v>81</v>
      </c>
      <c r="E821" s="71">
        <v>298</v>
      </c>
      <c r="F821" s="71">
        <v>1531</v>
      </c>
      <c r="G821" s="70" t="s">
        <v>349</v>
      </c>
      <c r="H821" s="70" t="s">
        <v>131</v>
      </c>
      <c r="J821" s="55"/>
      <c r="K821" s="70"/>
      <c r="M821" s="55"/>
      <c r="N821" s="86"/>
      <c r="O821" s="89"/>
      <c r="P821" s="86"/>
      <c r="Q821" s="87"/>
      <c r="R821" s="70"/>
      <c r="S821" s="55"/>
    </row>
    <row r="822" spans="1:19" x14ac:dyDescent="0.25">
      <c r="A822" s="70" t="s">
        <v>511</v>
      </c>
      <c r="B822" s="70" t="s">
        <v>512</v>
      </c>
      <c r="C822" s="73" t="s">
        <v>1810</v>
      </c>
      <c r="D822" s="70" t="s">
        <v>82</v>
      </c>
      <c r="E822" s="71">
        <v>426</v>
      </c>
      <c r="F822" s="71">
        <v>1220</v>
      </c>
      <c r="G822" s="70" t="s">
        <v>311</v>
      </c>
      <c r="H822" s="70" t="s">
        <v>163</v>
      </c>
      <c r="J822" s="55"/>
      <c r="K822" s="70"/>
      <c r="M822" s="55"/>
      <c r="N822" s="86"/>
      <c r="O822" s="89"/>
      <c r="P822" s="86"/>
      <c r="Q822" s="87"/>
      <c r="R822" s="70"/>
      <c r="S822" s="55"/>
    </row>
    <row r="823" spans="1:19" x14ac:dyDescent="0.25">
      <c r="A823" s="70" t="s">
        <v>513</v>
      </c>
      <c r="B823" s="70" t="s">
        <v>513</v>
      </c>
      <c r="C823" s="73" t="s">
        <v>581</v>
      </c>
      <c r="D823" s="70" t="s">
        <v>79</v>
      </c>
      <c r="E823" s="71">
        <v>406</v>
      </c>
      <c r="F823" s="71">
        <v>1358</v>
      </c>
      <c r="G823" s="70" t="s">
        <v>347</v>
      </c>
      <c r="H823" s="70" t="s">
        <v>111</v>
      </c>
      <c r="J823" s="55"/>
      <c r="K823" s="70"/>
      <c r="M823" s="55"/>
      <c r="N823" s="86"/>
      <c r="O823" s="89"/>
      <c r="P823" s="86"/>
      <c r="Q823" s="87"/>
      <c r="R823" s="70"/>
      <c r="S823" s="55"/>
    </row>
    <row r="824" spans="1:19" x14ac:dyDescent="0.25">
      <c r="A824" s="70" t="s">
        <v>514</v>
      </c>
      <c r="B824" s="70" t="s">
        <v>515</v>
      </c>
      <c r="C824" s="73" t="s">
        <v>151</v>
      </c>
      <c r="D824" s="70" t="s">
        <v>81</v>
      </c>
      <c r="E824" s="71">
        <v>481</v>
      </c>
      <c r="F824" s="71">
        <v>1400</v>
      </c>
      <c r="G824" s="70" t="s">
        <v>273</v>
      </c>
      <c r="H824" s="70" t="s">
        <v>151</v>
      </c>
      <c r="J824" s="55"/>
      <c r="K824" s="70"/>
      <c r="M824" s="55"/>
      <c r="N824" s="86"/>
      <c r="O824" s="89"/>
      <c r="P824" s="86"/>
      <c r="Q824" s="87"/>
      <c r="R824" s="70"/>
      <c r="S824" s="55"/>
    </row>
    <row r="825" spans="1:19" x14ac:dyDescent="0.25">
      <c r="A825" s="70" t="s">
        <v>516</v>
      </c>
      <c r="B825" s="70" t="s">
        <v>517</v>
      </c>
      <c r="C825" s="73" t="s">
        <v>151</v>
      </c>
      <c r="D825" s="70" t="s">
        <v>81</v>
      </c>
      <c r="E825" s="71">
        <v>429</v>
      </c>
      <c r="F825" s="71">
        <v>1408</v>
      </c>
      <c r="G825" s="70" t="s">
        <v>273</v>
      </c>
      <c r="H825" s="70" t="s">
        <v>151</v>
      </c>
      <c r="J825" s="55"/>
      <c r="K825" s="70"/>
      <c r="M825" s="55"/>
      <c r="N825" s="86"/>
      <c r="O825" s="89"/>
      <c r="P825" s="86"/>
      <c r="Q825" s="87"/>
      <c r="R825" s="70"/>
      <c r="S825" s="55"/>
    </row>
    <row r="826" spans="1:19" x14ac:dyDescent="0.25">
      <c r="A826" s="70" t="s">
        <v>518</v>
      </c>
      <c r="B826" s="70" t="s">
        <v>519</v>
      </c>
      <c r="C826" s="73" t="s">
        <v>1612</v>
      </c>
      <c r="D826" s="70" t="s">
        <v>83</v>
      </c>
      <c r="E826" s="71">
        <v>717</v>
      </c>
      <c r="F826" s="71">
        <v>1062</v>
      </c>
      <c r="G826" s="70" t="s">
        <v>270</v>
      </c>
      <c r="H826" s="70" t="s">
        <v>168</v>
      </c>
      <c r="J826" s="55"/>
      <c r="K826" s="70"/>
      <c r="M826" s="55"/>
      <c r="N826" s="86"/>
      <c r="O826" s="89"/>
      <c r="P826" s="86"/>
      <c r="Q826" s="87"/>
      <c r="R826" s="70"/>
      <c r="S826" s="55"/>
    </row>
    <row r="827" spans="1:19" x14ac:dyDescent="0.25">
      <c r="A827" s="70" t="s">
        <v>520</v>
      </c>
      <c r="B827" s="70" t="s">
        <v>521</v>
      </c>
      <c r="C827" s="73" t="s">
        <v>1795</v>
      </c>
      <c r="D827" s="70" t="s">
        <v>83</v>
      </c>
      <c r="E827" s="71">
        <v>702</v>
      </c>
      <c r="F827" s="71">
        <v>1026</v>
      </c>
      <c r="G827" s="70" t="s">
        <v>270</v>
      </c>
      <c r="H827" s="70" t="s">
        <v>168</v>
      </c>
      <c r="J827" s="55"/>
      <c r="K827" s="70"/>
      <c r="M827" s="55"/>
      <c r="N827" s="86"/>
      <c r="O827" s="89"/>
      <c r="P827" s="86"/>
      <c r="Q827" s="87"/>
      <c r="R827" s="70"/>
      <c r="S827" s="55"/>
    </row>
    <row r="828" spans="1:19" x14ac:dyDescent="0.25">
      <c r="A828" s="70" t="s">
        <v>522</v>
      </c>
      <c r="B828" s="70" t="s">
        <v>523</v>
      </c>
      <c r="C828" s="73" t="s">
        <v>1141</v>
      </c>
      <c r="D828" s="70" t="s">
        <v>83</v>
      </c>
      <c r="E828" s="71">
        <v>563</v>
      </c>
      <c r="F828" s="71">
        <v>1115</v>
      </c>
      <c r="G828" s="70" t="s">
        <v>270</v>
      </c>
      <c r="H828" s="70" t="s">
        <v>168</v>
      </c>
      <c r="J828" s="55"/>
      <c r="K828" s="70"/>
      <c r="M828" s="55"/>
      <c r="N828" s="86"/>
      <c r="O828" s="89"/>
      <c r="P828" s="86"/>
      <c r="Q828" s="87"/>
      <c r="R828" s="70"/>
      <c r="S828" s="55"/>
    </row>
    <row r="829" spans="1:19" x14ac:dyDescent="0.25">
      <c r="A829" s="70" t="s">
        <v>524</v>
      </c>
      <c r="B829" s="70" t="s">
        <v>525</v>
      </c>
      <c r="C829" s="73" t="s">
        <v>1225</v>
      </c>
      <c r="D829" s="70" t="s">
        <v>78</v>
      </c>
      <c r="E829" s="71">
        <v>617</v>
      </c>
      <c r="F829" s="71">
        <v>1134</v>
      </c>
      <c r="G829" s="70" t="s">
        <v>307</v>
      </c>
      <c r="H829" s="70" t="s">
        <v>107</v>
      </c>
      <c r="J829" s="55"/>
      <c r="K829" s="70"/>
      <c r="M829" s="55"/>
      <c r="N829" s="86"/>
      <c r="O829" s="89"/>
      <c r="P829" s="86"/>
      <c r="Q829" s="87"/>
      <c r="R829" s="70"/>
      <c r="S829" s="55"/>
    </row>
    <row r="830" spans="1:19" x14ac:dyDescent="0.25">
      <c r="A830" s="70" t="s">
        <v>526</v>
      </c>
      <c r="B830" s="70" t="s">
        <v>527</v>
      </c>
      <c r="C830" s="73" t="s">
        <v>1474</v>
      </c>
      <c r="D830" s="70" t="s">
        <v>79</v>
      </c>
      <c r="E830" s="71">
        <v>293</v>
      </c>
      <c r="F830" s="71">
        <v>1524</v>
      </c>
      <c r="G830" s="70" t="s">
        <v>365</v>
      </c>
      <c r="H830" s="70" t="s">
        <v>123</v>
      </c>
      <c r="J830" s="55"/>
      <c r="K830" s="70"/>
      <c r="M830" s="55"/>
      <c r="N830" s="86"/>
      <c r="O830" s="89"/>
      <c r="P830" s="86"/>
      <c r="Q830" s="87"/>
      <c r="R830" s="70"/>
      <c r="S830" s="55"/>
    </row>
    <row r="831" spans="1:19" x14ac:dyDescent="0.25">
      <c r="A831" s="70" t="s">
        <v>528</v>
      </c>
      <c r="B831" s="70" t="s">
        <v>528</v>
      </c>
      <c r="C831" s="73" t="s">
        <v>947</v>
      </c>
      <c r="D831" s="70" t="s">
        <v>79</v>
      </c>
      <c r="E831" s="71">
        <v>336</v>
      </c>
      <c r="F831" s="71">
        <v>1447</v>
      </c>
      <c r="G831" s="70" t="s">
        <v>347</v>
      </c>
      <c r="H831" s="70" t="s">
        <v>117</v>
      </c>
      <c r="J831" s="55"/>
      <c r="K831" s="70"/>
      <c r="M831" s="55"/>
      <c r="N831" s="86"/>
      <c r="O831" s="89"/>
      <c r="P831" s="86"/>
      <c r="Q831" s="87"/>
      <c r="R831" s="70"/>
      <c r="S831" s="55"/>
    </row>
    <row r="832" spans="1:19" x14ac:dyDescent="0.25">
      <c r="A832" s="70" t="s">
        <v>529</v>
      </c>
      <c r="B832" s="70" t="s">
        <v>529</v>
      </c>
      <c r="C832" s="73" t="s">
        <v>545</v>
      </c>
      <c r="D832" s="70" t="s">
        <v>79</v>
      </c>
      <c r="E832" s="71">
        <v>291</v>
      </c>
      <c r="F832" s="71">
        <v>1541</v>
      </c>
      <c r="G832" s="70" t="s">
        <v>303</v>
      </c>
      <c r="H832" s="70" t="s">
        <v>109</v>
      </c>
      <c r="J832" s="55"/>
      <c r="K832" s="70"/>
      <c r="M832" s="55"/>
      <c r="N832" s="86"/>
      <c r="O832" s="89"/>
      <c r="P832" s="86"/>
      <c r="Q832" s="87"/>
      <c r="R832" s="70"/>
      <c r="S832" s="55"/>
    </row>
    <row r="833" spans="1:19" x14ac:dyDescent="0.25">
      <c r="A833" s="70" t="s">
        <v>530</v>
      </c>
      <c r="B833" s="70" t="s">
        <v>530</v>
      </c>
      <c r="C833" s="73" t="s">
        <v>1810</v>
      </c>
      <c r="D833" s="70" t="s">
        <v>83</v>
      </c>
      <c r="E833" s="71">
        <v>397</v>
      </c>
      <c r="F833" s="71">
        <v>1304</v>
      </c>
      <c r="G833" s="70" t="s">
        <v>264</v>
      </c>
      <c r="H833" s="70" t="s">
        <v>165</v>
      </c>
      <c r="J833" s="55"/>
      <c r="K833" s="70"/>
      <c r="M833" s="55"/>
      <c r="N833" s="86"/>
      <c r="O833" s="89"/>
      <c r="P833" s="86"/>
      <c r="Q833" s="87"/>
      <c r="R833" s="70"/>
      <c r="S833" s="55"/>
    </row>
    <row r="834" spans="1:19" x14ac:dyDescent="0.25">
      <c r="A834" s="70" t="s">
        <v>531</v>
      </c>
      <c r="B834" s="70" t="s">
        <v>388</v>
      </c>
      <c r="C834" s="73" t="s">
        <v>340</v>
      </c>
      <c r="D834" s="70" t="s">
        <v>83</v>
      </c>
      <c r="E834" s="71">
        <v>486</v>
      </c>
      <c r="F834" s="71">
        <v>1244</v>
      </c>
      <c r="G834" s="70" t="s">
        <v>389</v>
      </c>
      <c r="H834" s="70" t="s">
        <v>170</v>
      </c>
      <c r="J834" s="55"/>
      <c r="K834" s="70"/>
      <c r="M834" s="55"/>
      <c r="N834" s="86"/>
      <c r="O834" s="89"/>
      <c r="P834" s="86"/>
      <c r="Q834" s="87"/>
      <c r="R834" s="70"/>
      <c r="S834" s="55"/>
    </row>
    <row r="835" spans="1:19" x14ac:dyDescent="0.25">
      <c r="A835" s="70" t="s">
        <v>445</v>
      </c>
      <c r="B835" s="70" t="s">
        <v>314</v>
      </c>
      <c r="C835" s="73" t="s">
        <v>1795</v>
      </c>
      <c r="D835" s="70" t="s">
        <v>83</v>
      </c>
      <c r="E835" s="71">
        <v>765</v>
      </c>
      <c r="F835" s="71">
        <v>1047</v>
      </c>
      <c r="G835" s="70" t="s">
        <v>267</v>
      </c>
      <c r="H835" s="70" t="s">
        <v>167</v>
      </c>
      <c r="J835" s="55"/>
      <c r="K835" s="70"/>
      <c r="M835" s="55"/>
      <c r="N835" s="86"/>
      <c r="O835" s="89"/>
      <c r="P835" s="86"/>
      <c r="Q835" s="87"/>
      <c r="R835" s="70"/>
      <c r="S835" s="55"/>
    </row>
    <row r="836" spans="1:19" x14ac:dyDescent="0.25">
      <c r="A836" s="70" t="s">
        <v>532</v>
      </c>
      <c r="B836" s="70" t="s">
        <v>533</v>
      </c>
      <c r="C836" s="73" t="s">
        <v>1794</v>
      </c>
      <c r="D836" s="70" t="s">
        <v>79</v>
      </c>
      <c r="E836" s="71">
        <v>313</v>
      </c>
      <c r="F836" s="71">
        <v>1374</v>
      </c>
      <c r="G836" s="70" t="s">
        <v>347</v>
      </c>
      <c r="H836" s="70" t="s">
        <v>115</v>
      </c>
      <c r="J836" s="55"/>
      <c r="K836" s="70"/>
      <c r="M836" s="55"/>
      <c r="N836" s="86"/>
      <c r="O836" s="89"/>
      <c r="P836" s="86"/>
      <c r="Q836" s="87"/>
      <c r="R836" s="70"/>
      <c r="S836" s="55"/>
    </row>
    <row r="837" spans="1:19" x14ac:dyDescent="0.25">
      <c r="A837" s="70" t="s">
        <v>534</v>
      </c>
      <c r="B837" s="70" t="s">
        <v>535</v>
      </c>
      <c r="C837" s="73" t="s">
        <v>1225</v>
      </c>
      <c r="D837" s="70" t="s">
        <v>78</v>
      </c>
      <c r="E837" s="71">
        <v>535</v>
      </c>
      <c r="F837" s="71">
        <v>1181</v>
      </c>
      <c r="G837" s="70" t="s">
        <v>307</v>
      </c>
      <c r="H837" s="70" t="s">
        <v>107</v>
      </c>
      <c r="J837" s="55"/>
      <c r="K837" s="70"/>
      <c r="M837" s="55"/>
      <c r="N837" s="86"/>
      <c r="O837" s="89"/>
      <c r="P837" s="86"/>
      <c r="Q837" s="87"/>
      <c r="R837" s="70"/>
      <c r="S837" s="55"/>
    </row>
    <row r="838" spans="1:19" x14ac:dyDescent="0.25">
      <c r="A838" s="70" t="s">
        <v>536</v>
      </c>
      <c r="B838" s="70" t="s">
        <v>537</v>
      </c>
      <c r="C838" s="73" t="s">
        <v>1805</v>
      </c>
      <c r="D838" s="70" t="s">
        <v>81</v>
      </c>
      <c r="E838" s="71">
        <v>297</v>
      </c>
      <c r="F838" s="71">
        <v>1519</v>
      </c>
      <c r="G838" s="70" t="s">
        <v>285</v>
      </c>
      <c r="H838" s="70" t="s">
        <v>131</v>
      </c>
      <c r="J838" s="55"/>
      <c r="K838" s="70"/>
      <c r="M838" s="55"/>
      <c r="N838" s="86"/>
      <c r="O838" s="89"/>
      <c r="P838" s="86"/>
      <c r="Q838" s="87"/>
      <c r="R838" s="70"/>
      <c r="S838" s="55"/>
    </row>
    <row r="839" spans="1:19" x14ac:dyDescent="0.25">
      <c r="A839" s="70" t="s">
        <v>538</v>
      </c>
      <c r="B839" s="70" t="s">
        <v>539</v>
      </c>
      <c r="C839" s="73" t="s">
        <v>1474</v>
      </c>
      <c r="D839" s="70" t="s">
        <v>79</v>
      </c>
      <c r="E839" s="71">
        <v>295</v>
      </c>
      <c r="F839" s="71">
        <v>1537</v>
      </c>
      <c r="G839" s="70" t="s">
        <v>303</v>
      </c>
      <c r="H839" s="70" t="s">
        <v>123</v>
      </c>
      <c r="J839" s="55"/>
      <c r="K839" s="70"/>
      <c r="M839" s="55"/>
      <c r="N839" s="86"/>
      <c r="O839" s="89"/>
      <c r="P839" s="86"/>
      <c r="Q839" s="87"/>
      <c r="R839" s="70"/>
      <c r="S839" s="55"/>
    </row>
    <row r="840" spans="1:19" x14ac:dyDescent="0.25">
      <c r="A840" s="70" t="s">
        <v>540</v>
      </c>
      <c r="B840" s="70" t="s">
        <v>278</v>
      </c>
      <c r="C840" s="73" t="s">
        <v>91</v>
      </c>
      <c r="D840" s="70" t="s">
        <v>78</v>
      </c>
      <c r="E840" s="71">
        <v>789</v>
      </c>
      <c r="F840" s="71">
        <v>1295</v>
      </c>
      <c r="G840" s="70" t="s">
        <v>252</v>
      </c>
      <c r="H840" s="70" t="s">
        <v>91</v>
      </c>
      <c r="J840" s="55"/>
      <c r="K840" s="70"/>
      <c r="M840" s="55"/>
      <c r="N840" s="86"/>
      <c r="O840" s="89"/>
      <c r="P840" s="86"/>
      <c r="Q840" s="87"/>
      <c r="R840" s="70"/>
      <c r="S840" s="55"/>
    </row>
    <row r="841" spans="1:19" x14ac:dyDescent="0.25">
      <c r="A841" s="70" t="s">
        <v>541</v>
      </c>
      <c r="B841" s="70" t="s">
        <v>384</v>
      </c>
      <c r="C841" s="73" t="s">
        <v>1800</v>
      </c>
      <c r="D841" s="70" t="s">
        <v>82</v>
      </c>
      <c r="E841" s="71">
        <v>284</v>
      </c>
      <c r="F841" s="71">
        <v>1365</v>
      </c>
      <c r="G841" s="70" t="s">
        <v>258</v>
      </c>
      <c r="H841" s="70" t="s">
        <v>155</v>
      </c>
      <c r="J841" s="55"/>
      <c r="K841" s="70"/>
      <c r="M841" s="55"/>
      <c r="N841" s="86"/>
      <c r="O841" s="89"/>
      <c r="P841" s="86"/>
      <c r="Q841" s="87"/>
      <c r="R841" s="70"/>
      <c r="S841" s="55"/>
    </row>
    <row r="842" spans="1:19" x14ac:dyDescent="0.25">
      <c r="A842" s="70" t="s">
        <v>542</v>
      </c>
      <c r="B842" s="70" t="s">
        <v>542</v>
      </c>
      <c r="C842" s="73" t="s">
        <v>1285</v>
      </c>
      <c r="D842" s="70" t="s">
        <v>81</v>
      </c>
      <c r="E842" s="71">
        <v>260</v>
      </c>
      <c r="F842" s="71">
        <v>1517</v>
      </c>
      <c r="G842" s="70" t="s">
        <v>543</v>
      </c>
      <c r="H842" s="70" t="s">
        <v>153</v>
      </c>
      <c r="J842" s="55"/>
      <c r="K842" s="70"/>
      <c r="M842" s="55"/>
      <c r="N842" s="86"/>
      <c r="O842" s="89"/>
      <c r="P842" s="86"/>
      <c r="Q842" s="87"/>
      <c r="R842" s="70"/>
      <c r="S842" s="55"/>
    </row>
    <row r="843" spans="1:19" x14ac:dyDescent="0.25">
      <c r="A843" s="70" t="s">
        <v>544</v>
      </c>
      <c r="B843" s="70" t="s">
        <v>542</v>
      </c>
      <c r="C843" s="73" t="s">
        <v>1285</v>
      </c>
      <c r="D843" s="70" t="s">
        <v>81</v>
      </c>
      <c r="E843" s="71">
        <v>259</v>
      </c>
      <c r="F843" s="71">
        <v>1527</v>
      </c>
      <c r="G843" s="70" t="s">
        <v>543</v>
      </c>
      <c r="H843" s="70" t="s">
        <v>153</v>
      </c>
      <c r="J843" s="55"/>
      <c r="K843" s="70"/>
      <c r="M843" s="55"/>
      <c r="N843" s="86"/>
      <c r="O843" s="89"/>
      <c r="P843" s="86"/>
      <c r="Q843" s="87"/>
      <c r="R843" s="70"/>
      <c r="S843" s="55"/>
    </row>
    <row r="844" spans="1:19" x14ac:dyDescent="0.25">
      <c r="A844" s="70" t="s">
        <v>545</v>
      </c>
      <c r="B844" s="70" t="s">
        <v>424</v>
      </c>
      <c r="C844" s="73" t="s">
        <v>545</v>
      </c>
      <c r="D844" s="70" t="s">
        <v>79</v>
      </c>
      <c r="E844" s="71">
        <v>271</v>
      </c>
      <c r="F844" s="71">
        <v>1544</v>
      </c>
      <c r="G844" s="70" t="s">
        <v>303</v>
      </c>
      <c r="H844" s="70" t="s">
        <v>109</v>
      </c>
      <c r="J844" s="55"/>
      <c r="K844" s="70"/>
      <c r="M844" s="55"/>
      <c r="N844" s="86"/>
      <c r="O844" s="89"/>
      <c r="P844" s="86"/>
      <c r="Q844" s="87"/>
      <c r="R844" s="70"/>
      <c r="S844" s="55"/>
    </row>
    <row r="845" spans="1:19" x14ac:dyDescent="0.25">
      <c r="A845" s="70" t="s">
        <v>546</v>
      </c>
      <c r="B845" s="70" t="s">
        <v>424</v>
      </c>
      <c r="C845" s="73" t="s">
        <v>545</v>
      </c>
      <c r="D845" s="70" t="s">
        <v>79</v>
      </c>
      <c r="E845" s="71">
        <v>271</v>
      </c>
      <c r="F845" s="71">
        <v>1544</v>
      </c>
      <c r="G845" s="70" t="s">
        <v>303</v>
      </c>
      <c r="H845" s="70" t="s">
        <v>109</v>
      </c>
      <c r="J845" s="55"/>
      <c r="K845" s="70"/>
      <c r="M845" s="55"/>
      <c r="N845" s="86"/>
      <c r="O845" s="89"/>
      <c r="P845" s="86"/>
      <c r="Q845" s="87"/>
      <c r="R845" s="70"/>
      <c r="S845" s="55"/>
    </row>
    <row r="846" spans="1:19" x14ac:dyDescent="0.25">
      <c r="A846" s="70" t="s">
        <v>547</v>
      </c>
      <c r="B846" s="70" t="s">
        <v>548</v>
      </c>
      <c r="C846" s="73" t="s">
        <v>1793</v>
      </c>
      <c r="D846" s="70" t="s">
        <v>81</v>
      </c>
      <c r="E846" s="71">
        <v>346</v>
      </c>
      <c r="F846" s="71">
        <v>1404</v>
      </c>
      <c r="G846" s="70" t="s">
        <v>255</v>
      </c>
      <c r="H846" s="70" t="s">
        <v>139</v>
      </c>
      <c r="J846" s="55"/>
      <c r="K846" s="70"/>
      <c r="M846" s="55"/>
      <c r="N846" s="86"/>
      <c r="O846" s="89"/>
      <c r="P846" s="86"/>
      <c r="Q846" s="87"/>
      <c r="R846" s="70"/>
      <c r="S846" s="55"/>
    </row>
    <row r="847" spans="1:19" x14ac:dyDescent="0.25">
      <c r="A847" s="70" t="s">
        <v>549</v>
      </c>
      <c r="B847" s="70" t="s">
        <v>550</v>
      </c>
      <c r="C847" s="73" t="s">
        <v>1804</v>
      </c>
      <c r="D847" s="70" t="s">
        <v>81</v>
      </c>
      <c r="E847" s="71">
        <v>448</v>
      </c>
      <c r="F847" s="71">
        <v>1426</v>
      </c>
      <c r="G847" s="70" t="s">
        <v>273</v>
      </c>
      <c r="H847" s="70" t="s">
        <v>133</v>
      </c>
      <c r="J847" s="55"/>
      <c r="K847" s="70"/>
      <c r="L847" s="70"/>
      <c r="M847" s="64"/>
      <c r="N847" s="70"/>
      <c r="O847" s="71"/>
      <c r="P847" s="71"/>
      <c r="Q847" s="70"/>
      <c r="R847" s="70"/>
      <c r="S847" s="55"/>
    </row>
    <row r="848" spans="1:19" x14ac:dyDescent="0.25">
      <c r="A848" s="70" t="s">
        <v>551</v>
      </c>
      <c r="B848" s="70" t="s">
        <v>551</v>
      </c>
      <c r="C848" s="73" t="s">
        <v>1474</v>
      </c>
      <c r="D848" s="70" t="s">
        <v>79</v>
      </c>
      <c r="E848" s="71">
        <v>322</v>
      </c>
      <c r="F848" s="71">
        <v>1507</v>
      </c>
      <c r="G848" s="70" t="s">
        <v>365</v>
      </c>
      <c r="H848" s="70" t="s">
        <v>123</v>
      </c>
      <c r="J848" s="55"/>
      <c r="K848" s="70"/>
      <c r="L848" s="70"/>
      <c r="M848" s="64"/>
      <c r="N848" s="70"/>
      <c r="O848" s="71"/>
      <c r="P848" s="71"/>
      <c r="Q848" s="70"/>
      <c r="R848" s="70"/>
      <c r="S848" s="55"/>
    </row>
    <row r="849" spans="1:19" x14ac:dyDescent="0.25">
      <c r="A849" s="70" t="s">
        <v>552</v>
      </c>
      <c r="B849" s="70" t="s">
        <v>553</v>
      </c>
      <c r="C849" s="73" t="s">
        <v>1808</v>
      </c>
      <c r="D849" s="70" t="s">
        <v>82</v>
      </c>
      <c r="E849" s="71">
        <v>320</v>
      </c>
      <c r="F849" s="71">
        <v>1384</v>
      </c>
      <c r="G849" s="70" t="s">
        <v>258</v>
      </c>
      <c r="H849" s="70" t="s">
        <v>157</v>
      </c>
      <c r="J849" s="55"/>
      <c r="K849" s="70"/>
      <c r="L849" s="70"/>
      <c r="M849" s="64"/>
      <c r="N849" s="70"/>
      <c r="O849" s="71"/>
      <c r="P849" s="71"/>
      <c r="Q849" s="70"/>
      <c r="R849" s="70"/>
      <c r="S849" s="55"/>
    </row>
    <row r="850" spans="1:19" x14ac:dyDescent="0.25">
      <c r="A850" s="70" t="s">
        <v>554</v>
      </c>
      <c r="B850" s="70" t="s">
        <v>555</v>
      </c>
      <c r="C850" s="73" t="s">
        <v>133</v>
      </c>
      <c r="D850" s="70" t="s">
        <v>81</v>
      </c>
      <c r="E850" s="71">
        <v>292</v>
      </c>
      <c r="F850" s="71">
        <v>1595</v>
      </c>
      <c r="G850" s="70" t="s">
        <v>349</v>
      </c>
      <c r="H850" s="70" t="s">
        <v>131</v>
      </c>
      <c r="J850" s="55"/>
      <c r="K850" s="70"/>
      <c r="L850" s="70"/>
      <c r="M850" s="64"/>
      <c r="N850" s="70"/>
      <c r="O850" s="71"/>
      <c r="P850" s="71"/>
      <c r="Q850" s="70"/>
      <c r="R850" s="70"/>
      <c r="S850" s="55"/>
    </row>
    <row r="851" spans="1:19" x14ac:dyDescent="0.25">
      <c r="A851" s="70" t="s">
        <v>556</v>
      </c>
      <c r="B851" s="70" t="s">
        <v>557</v>
      </c>
      <c r="C851" s="73" t="s">
        <v>1805</v>
      </c>
      <c r="D851" s="70" t="s">
        <v>81</v>
      </c>
      <c r="E851" s="71">
        <v>297</v>
      </c>
      <c r="F851" s="71">
        <v>1535</v>
      </c>
      <c r="G851" s="70" t="s">
        <v>285</v>
      </c>
      <c r="H851" s="70" t="s">
        <v>131</v>
      </c>
      <c r="J851" s="55"/>
      <c r="K851" s="70"/>
      <c r="L851" s="70"/>
      <c r="M851" s="64"/>
      <c r="N851" s="70"/>
      <c r="O851" s="71"/>
      <c r="P851" s="71"/>
      <c r="Q851" s="70"/>
      <c r="R851" s="70"/>
      <c r="S851" s="55"/>
    </row>
    <row r="852" spans="1:19" x14ac:dyDescent="0.25">
      <c r="A852" s="70" t="s">
        <v>558</v>
      </c>
      <c r="B852" s="70" t="s">
        <v>296</v>
      </c>
      <c r="C852" s="73" t="s">
        <v>1802</v>
      </c>
      <c r="D852" s="70" t="s">
        <v>81</v>
      </c>
      <c r="E852" s="71">
        <v>538</v>
      </c>
      <c r="F852" s="71">
        <v>1451</v>
      </c>
      <c r="G852" s="70" t="s">
        <v>285</v>
      </c>
      <c r="H852" s="70" t="s">
        <v>133</v>
      </c>
      <c r="J852" s="55"/>
      <c r="K852" s="70"/>
      <c r="L852" s="70"/>
      <c r="M852" s="64"/>
      <c r="N852" s="70"/>
      <c r="O852" s="71"/>
      <c r="P852" s="71"/>
      <c r="Q852" s="70"/>
      <c r="R852" s="70"/>
      <c r="S852" s="55"/>
    </row>
    <row r="853" spans="1:19" x14ac:dyDescent="0.25">
      <c r="A853" s="70" t="s">
        <v>559</v>
      </c>
      <c r="B853" s="70" t="s">
        <v>560</v>
      </c>
      <c r="C853" s="73" t="s">
        <v>545</v>
      </c>
      <c r="D853" s="70" t="s">
        <v>79</v>
      </c>
      <c r="E853" s="71">
        <v>290</v>
      </c>
      <c r="F853" s="71">
        <v>1537</v>
      </c>
      <c r="G853" s="70" t="s">
        <v>303</v>
      </c>
      <c r="H853" s="70" t="s">
        <v>109</v>
      </c>
      <c r="J853" s="55"/>
      <c r="K853" s="70"/>
      <c r="L853" s="70"/>
      <c r="M853" s="64"/>
      <c r="N853" s="70"/>
      <c r="O853" s="71"/>
      <c r="P853" s="71"/>
      <c r="Q853" s="70"/>
      <c r="R853" s="70"/>
      <c r="S853" s="55"/>
    </row>
    <row r="854" spans="1:19" x14ac:dyDescent="0.25">
      <c r="A854" s="70" t="s">
        <v>561</v>
      </c>
      <c r="B854" s="70" t="s">
        <v>562</v>
      </c>
      <c r="C854" s="73" t="s">
        <v>725</v>
      </c>
      <c r="D854" s="70" t="s">
        <v>79</v>
      </c>
      <c r="E854" s="71">
        <v>350</v>
      </c>
      <c r="F854" s="71">
        <v>1464</v>
      </c>
      <c r="G854" s="70" t="s">
        <v>365</v>
      </c>
      <c r="H854" s="70" t="s">
        <v>113</v>
      </c>
      <c r="J854" s="55"/>
      <c r="K854" s="70"/>
      <c r="L854" s="70"/>
      <c r="M854" s="64"/>
      <c r="N854" s="70"/>
      <c r="O854" s="71"/>
      <c r="P854" s="71"/>
      <c r="Q854" s="70"/>
      <c r="R854" s="70"/>
      <c r="S854" s="55"/>
    </row>
    <row r="855" spans="1:19" x14ac:dyDescent="0.25">
      <c r="A855" s="70" t="s">
        <v>563</v>
      </c>
      <c r="B855" s="70" t="s">
        <v>278</v>
      </c>
      <c r="C855" s="73" t="s">
        <v>91</v>
      </c>
      <c r="D855" s="70" t="s">
        <v>78</v>
      </c>
      <c r="E855" s="71">
        <v>965</v>
      </c>
      <c r="F855" s="71">
        <v>1264</v>
      </c>
      <c r="G855" s="70" t="s">
        <v>252</v>
      </c>
      <c r="H855" s="70" t="s">
        <v>91</v>
      </c>
      <c r="J855" s="55"/>
      <c r="K855" s="70"/>
      <c r="L855" s="70"/>
      <c r="M855" s="64"/>
      <c r="N855" s="70"/>
      <c r="O855" s="71"/>
      <c r="P855" s="71"/>
      <c r="Q855" s="70"/>
      <c r="R855" s="70"/>
      <c r="S855" s="55"/>
    </row>
    <row r="856" spans="1:19" x14ac:dyDescent="0.25">
      <c r="A856" s="70" t="s">
        <v>564</v>
      </c>
      <c r="B856" s="70" t="s">
        <v>565</v>
      </c>
      <c r="C856" s="73" t="s">
        <v>1474</v>
      </c>
      <c r="D856" s="70" t="s">
        <v>79</v>
      </c>
      <c r="E856" s="71">
        <v>316</v>
      </c>
      <c r="F856" s="71">
        <v>1522</v>
      </c>
      <c r="G856" s="70" t="s">
        <v>365</v>
      </c>
      <c r="H856" s="70" t="s">
        <v>123</v>
      </c>
      <c r="J856" s="55"/>
      <c r="K856" s="70"/>
      <c r="L856" s="70"/>
      <c r="M856" s="64"/>
      <c r="N856" s="70"/>
      <c r="O856" s="71"/>
      <c r="P856" s="71"/>
      <c r="Q856" s="70"/>
      <c r="R856" s="70"/>
      <c r="S856" s="55"/>
    </row>
    <row r="857" spans="1:19" x14ac:dyDescent="0.25">
      <c r="A857" s="70" t="s">
        <v>566</v>
      </c>
      <c r="B857" s="70" t="s">
        <v>567</v>
      </c>
      <c r="C857" s="73" t="s">
        <v>1677</v>
      </c>
      <c r="D857" s="70" t="s">
        <v>79</v>
      </c>
      <c r="E857" s="71">
        <v>268</v>
      </c>
      <c r="F857" s="71">
        <v>1538</v>
      </c>
      <c r="G857" s="70" t="s">
        <v>303</v>
      </c>
      <c r="H857" s="70" t="s">
        <v>119</v>
      </c>
      <c r="J857" s="55"/>
      <c r="K857" s="70"/>
      <c r="L857" s="70"/>
      <c r="M857" s="64"/>
      <c r="N857" s="70"/>
      <c r="O857" s="71"/>
      <c r="P857" s="71"/>
      <c r="Q857" s="70"/>
      <c r="R857" s="70"/>
      <c r="S857" s="55"/>
    </row>
    <row r="858" spans="1:19" x14ac:dyDescent="0.25">
      <c r="A858" s="70" t="s">
        <v>1726</v>
      </c>
      <c r="B858" s="70" t="s">
        <v>332</v>
      </c>
      <c r="C858" s="73" t="s">
        <v>1811</v>
      </c>
      <c r="D858" s="70" t="s">
        <v>81</v>
      </c>
      <c r="E858" s="71">
        <v>357</v>
      </c>
      <c r="F858" s="71">
        <v>1352</v>
      </c>
      <c r="G858" s="70" t="s">
        <v>249</v>
      </c>
      <c r="H858" s="70" t="s">
        <v>127</v>
      </c>
      <c r="J858" s="55"/>
      <c r="K858" s="70"/>
      <c r="L858" s="70"/>
      <c r="M858" s="64"/>
      <c r="N858" s="70"/>
      <c r="O858" s="71"/>
      <c r="P858" s="71"/>
      <c r="Q858" s="70"/>
      <c r="R858" s="70"/>
      <c r="S858" s="55"/>
    </row>
    <row r="859" spans="1:19" x14ac:dyDescent="0.25">
      <c r="A859" s="70" t="s">
        <v>1723</v>
      </c>
      <c r="B859" s="70" t="s">
        <v>452</v>
      </c>
      <c r="C859" s="73" t="s">
        <v>1391</v>
      </c>
      <c r="D859" s="70" t="s">
        <v>83</v>
      </c>
      <c r="E859" s="71">
        <v>649</v>
      </c>
      <c r="F859" s="71">
        <v>1100</v>
      </c>
      <c r="G859" s="70" t="s">
        <v>270</v>
      </c>
      <c r="H859" s="70" t="s">
        <v>167</v>
      </c>
      <c r="J859" s="55"/>
      <c r="K859" s="70"/>
      <c r="L859" s="70"/>
      <c r="M859" s="64"/>
      <c r="N859" s="70"/>
      <c r="O859" s="71"/>
      <c r="P859" s="71"/>
      <c r="Q859" s="70"/>
      <c r="R859" s="70"/>
      <c r="S859" s="55"/>
    </row>
    <row r="860" spans="1:19" x14ac:dyDescent="0.25">
      <c r="A860" s="70" t="s">
        <v>568</v>
      </c>
      <c r="B860" s="70" t="s">
        <v>569</v>
      </c>
      <c r="C860" s="73" t="s">
        <v>545</v>
      </c>
      <c r="D860" s="70" t="s">
        <v>79</v>
      </c>
      <c r="E860" s="71">
        <v>274</v>
      </c>
      <c r="F860" s="71">
        <v>1553</v>
      </c>
      <c r="G860" s="70" t="s">
        <v>303</v>
      </c>
      <c r="H860" s="70" t="s">
        <v>109</v>
      </c>
      <c r="J860" s="55"/>
      <c r="K860" s="70"/>
      <c r="L860" s="70"/>
      <c r="M860" s="64"/>
      <c r="N860" s="70"/>
      <c r="O860" s="71"/>
      <c r="P860" s="71"/>
      <c r="Q860" s="70"/>
      <c r="R860" s="70"/>
      <c r="S860" s="55"/>
    </row>
    <row r="861" spans="1:19" x14ac:dyDescent="0.25">
      <c r="A861" s="70" t="s">
        <v>570</v>
      </c>
      <c r="B861" s="70" t="s">
        <v>571</v>
      </c>
      <c r="C861" s="73" t="s">
        <v>1792</v>
      </c>
      <c r="D861" s="70" t="s">
        <v>81</v>
      </c>
      <c r="E861" s="71">
        <v>485</v>
      </c>
      <c r="F861" s="71">
        <v>1397</v>
      </c>
      <c r="G861" s="70" t="s">
        <v>273</v>
      </c>
      <c r="H861" s="70" t="s">
        <v>129</v>
      </c>
      <c r="J861" s="55"/>
      <c r="K861" s="70"/>
      <c r="L861" s="70"/>
      <c r="M861" s="64"/>
      <c r="N861" s="70"/>
      <c r="O861" s="71"/>
      <c r="P861" s="71"/>
      <c r="Q861" s="70"/>
      <c r="R861" s="70"/>
      <c r="S861" s="55"/>
    </row>
    <row r="862" spans="1:19" x14ac:dyDescent="0.25">
      <c r="A862" s="70" t="s">
        <v>572</v>
      </c>
      <c r="B862" s="70" t="s">
        <v>573</v>
      </c>
      <c r="C862" s="73" t="s">
        <v>545</v>
      </c>
      <c r="D862" s="70" t="s">
        <v>79</v>
      </c>
      <c r="E862" s="71">
        <v>268</v>
      </c>
      <c r="F862" s="71">
        <v>1550</v>
      </c>
      <c r="G862" s="70" t="s">
        <v>303</v>
      </c>
      <c r="H862" s="70" t="s">
        <v>109</v>
      </c>
      <c r="J862" s="55"/>
      <c r="K862" s="70"/>
      <c r="L862" s="70"/>
      <c r="M862" s="64"/>
      <c r="N862" s="70"/>
      <c r="O862" s="71"/>
      <c r="P862" s="71"/>
      <c r="Q862" s="70"/>
      <c r="R862" s="70"/>
      <c r="S862" s="55"/>
    </row>
    <row r="863" spans="1:19" x14ac:dyDescent="0.25">
      <c r="A863" s="70" t="s">
        <v>574</v>
      </c>
      <c r="B863" s="70" t="s">
        <v>562</v>
      </c>
      <c r="C863" s="73" t="s">
        <v>725</v>
      </c>
      <c r="D863" s="70" t="s">
        <v>79</v>
      </c>
      <c r="E863" s="71">
        <v>343</v>
      </c>
      <c r="F863" s="71">
        <v>1462</v>
      </c>
      <c r="G863" s="70" t="s">
        <v>365</v>
      </c>
      <c r="H863" s="70" t="s">
        <v>113</v>
      </c>
      <c r="J863" s="55"/>
      <c r="K863" s="70"/>
      <c r="L863" s="70"/>
      <c r="M863" s="64"/>
      <c r="N863" s="70"/>
      <c r="O863" s="71"/>
      <c r="P863" s="71"/>
      <c r="Q863" s="70"/>
      <c r="R863" s="70"/>
      <c r="S863" s="55"/>
    </row>
    <row r="864" spans="1:19" x14ac:dyDescent="0.25">
      <c r="A864" s="70" t="s">
        <v>575</v>
      </c>
      <c r="B864" s="70" t="s">
        <v>340</v>
      </c>
      <c r="C864" s="73" t="s">
        <v>340</v>
      </c>
      <c r="D864" s="70" t="s">
        <v>83</v>
      </c>
      <c r="E864" s="71">
        <v>456</v>
      </c>
      <c r="F864" s="71">
        <v>1258</v>
      </c>
      <c r="G864" s="70" t="s">
        <v>264</v>
      </c>
      <c r="H864" s="70" t="s">
        <v>161</v>
      </c>
      <c r="J864" s="55"/>
      <c r="K864" s="70"/>
      <c r="L864" s="70"/>
      <c r="M864" s="64"/>
      <c r="N864" s="70"/>
      <c r="O864" s="71"/>
      <c r="P864" s="71"/>
      <c r="Q864" s="70"/>
      <c r="R864" s="70"/>
      <c r="S864" s="55"/>
    </row>
    <row r="865" spans="1:19" x14ac:dyDescent="0.25">
      <c r="A865" s="70" t="s">
        <v>300</v>
      </c>
      <c r="B865" s="70" t="s">
        <v>300</v>
      </c>
      <c r="C865" s="73" t="s">
        <v>1792</v>
      </c>
      <c r="D865" s="70" t="s">
        <v>81</v>
      </c>
      <c r="E865" s="71">
        <v>593</v>
      </c>
      <c r="F865" s="71">
        <v>1370</v>
      </c>
      <c r="G865" s="70" t="s">
        <v>273</v>
      </c>
      <c r="H865" s="70" t="s">
        <v>129</v>
      </c>
      <c r="J865" s="55"/>
      <c r="K865" s="70"/>
      <c r="L865" s="70"/>
      <c r="M865" s="64"/>
      <c r="N865" s="70"/>
      <c r="O865" s="71"/>
      <c r="P865" s="71"/>
      <c r="Q865" s="70"/>
      <c r="R865" s="70"/>
      <c r="S865" s="55"/>
    </row>
    <row r="866" spans="1:19" x14ac:dyDescent="0.25">
      <c r="A866" s="70" t="s">
        <v>576</v>
      </c>
      <c r="B866" s="70" t="s">
        <v>101</v>
      </c>
      <c r="C866" s="73" t="s">
        <v>278</v>
      </c>
      <c r="D866" s="70" t="s">
        <v>78</v>
      </c>
      <c r="E866" s="71">
        <v>690</v>
      </c>
      <c r="F866" s="71">
        <v>1257</v>
      </c>
      <c r="G866" s="70" t="s">
        <v>252</v>
      </c>
      <c r="H866" s="70" t="s">
        <v>91</v>
      </c>
      <c r="J866" s="55"/>
      <c r="K866" s="70"/>
      <c r="L866" s="70"/>
      <c r="M866" s="64"/>
      <c r="N866" s="70"/>
      <c r="O866" s="71"/>
      <c r="P866" s="71"/>
      <c r="Q866" s="70"/>
      <c r="R866" s="70"/>
      <c r="S866" s="55"/>
    </row>
    <row r="867" spans="1:19" x14ac:dyDescent="0.25">
      <c r="A867" s="70" t="s">
        <v>577</v>
      </c>
      <c r="B867" s="70" t="s">
        <v>578</v>
      </c>
      <c r="C867" s="73" t="s">
        <v>578</v>
      </c>
      <c r="D867" s="70" t="s">
        <v>82</v>
      </c>
      <c r="E867" s="71">
        <v>408</v>
      </c>
      <c r="F867" s="71">
        <v>1223</v>
      </c>
      <c r="G867" s="70" t="s">
        <v>311</v>
      </c>
      <c r="H867" s="70" t="s">
        <v>149</v>
      </c>
      <c r="J867" s="55"/>
      <c r="K867" s="70"/>
      <c r="L867" s="70"/>
      <c r="M867" s="64"/>
      <c r="N867" s="70"/>
      <c r="O867" s="71"/>
      <c r="P867" s="71"/>
      <c r="Q867" s="70"/>
      <c r="R867" s="70"/>
      <c r="S867" s="55"/>
    </row>
    <row r="868" spans="1:19" x14ac:dyDescent="0.25">
      <c r="A868" s="70" t="s">
        <v>579</v>
      </c>
      <c r="B868" s="70" t="s">
        <v>580</v>
      </c>
      <c r="C868" s="73" t="s">
        <v>1788</v>
      </c>
      <c r="D868" s="70" t="s">
        <v>81</v>
      </c>
      <c r="E868" s="71">
        <v>347</v>
      </c>
      <c r="F868" s="71">
        <v>1495</v>
      </c>
      <c r="G868" s="70" t="s">
        <v>255</v>
      </c>
      <c r="H868" s="70" t="s">
        <v>139</v>
      </c>
      <c r="J868" s="55"/>
      <c r="K868" s="70"/>
      <c r="L868" s="70"/>
      <c r="M868" s="64"/>
      <c r="N868" s="70"/>
      <c r="O868" s="71"/>
      <c r="P868" s="71"/>
      <c r="Q868" s="70"/>
      <c r="R868" s="70"/>
      <c r="S868" s="55"/>
    </row>
    <row r="869" spans="1:19" x14ac:dyDescent="0.25">
      <c r="A869" s="70" t="s">
        <v>581</v>
      </c>
      <c r="B869" s="70" t="s">
        <v>582</v>
      </c>
      <c r="C869" s="73" t="s">
        <v>581</v>
      </c>
      <c r="D869" s="70" t="s">
        <v>79</v>
      </c>
      <c r="E869" s="71">
        <v>370</v>
      </c>
      <c r="F869" s="71">
        <v>1356</v>
      </c>
      <c r="G869" s="70" t="s">
        <v>347</v>
      </c>
      <c r="H869" s="70" t="s">
        <v>111</v>
      </c>
      <c r="J869" s="55"/>
      <c r="K869" s="70"/>
      <c r="L869" s="70"/>
      <c r="M869" s="64"/>
      <c r="N869" s="70"/>
      <c r="O869" s="71"/>
      <c r="P869" s="71"/>
      <c r="Q869" s="70"/>
      <c r="R869" s="70"/>
      <c r="S869" s="55"/>
    </row>
    <row r="870" spans="1:19" x14ac:dyDescent="0.25">
      <c r="A870" s="70" t="s">
        <v>583</v>
      </c>
      <c r="B870" s="70" t="s">
        <v>583</v>
      </c>
      <c r="C870" s="73" t="s">
        <v>1811</v>
      </c>
      <c r="D870" s="70" t="s">
        <v>81</v>
      </c>
      <c r="E870" s="71">
        <v>362</v>
      </c>
      <c r="F870" s="71">
        <v>1401</v>
      </c>
      <c r="G870" s="70" t="s">
        <v>255</v>
      </c>
      <c r="H870" s="70" t="s">
        <v>127</v>
      </c>
      <c r="J870" s="55"/>
      <c r="K870" s="70"/>
      <c r="L870" s="70"/>
      <c r="M870" s="64"/>
      <c r="N870" s="70"/>
      <c r="O870" s="71"/>
      <c r="P870" s="71"/>
      <c r="Q870" s="70"/>
      <c r="R870" s="70"/>
      <c r="S870" s="55"/>
    </row>
    <row r="871" spans="1:19" x14ac:dyDescent="0.25">
      <c r="A871" s="70" t="s">
        <v>584</v>
      </c>
      <c r="B871" s="70" t="s">
        <v>1015</v>
      </c>
      <c r="C871" s="73" t="s">
        <v>1789</v>
      </c>
      <c r="D871" s="70" t="s">
        <v>82</v>
      </c>
      <c r="E871" s="71">
        <v>238</v>
      </c>
      <c r="F871" s="71">
        <v>1468</v>
      </c>
      <c r="G871" s="70" t="s">
        <v>345</v>
      </c>
      <c r="H871" s="70" t="s">
        <v>155</v>
      </c>
      <c r="J871" s="55"/>
      <c r="K871" s="70"/>
      <c r="L871" s="70"/>
      <c r="M871" s="64"/>
      <c r="N871" s="70"/>
      <c r="O871" s="71"/>
      <c r="P871" s="71"/>
      <c r="Q871" s="70"/>
      <c r="R871" s="70"/>
      <c r="S871" s="55"/>
    </row>
    <row r="872" spans="1:19" x14ac:dyDescent="0.25">
      <c r="A872" s="70" t="s">
        <v>585</v>
      </c>
      <c r="B872" s="70" t="s">
        <v>375</v>
      </c>
      <c r="C872" s="73" t="s">
        <v>1805</v>
      </c>
      <c r="D872" s="70" t="s">
        <v>81</v>
      </c>
      <c r="E872" s="71">
        <v>293</v>
      </c>
      <c r="F872" s="71">
        <v>1525</v>
      </c>
      <c r="G872" s="70" t="s">
        <v>285</v>
      </c>
      <c r="H872" s="70" t="s">
        <v>131</v>
      </c>
      <c r="J872" s="55"/>
      <c r="K872" s="70"/>
      <c r="L872" s="70"/>
      <c r="M872" s="64"/>
      <c r="N872" s="70"/>
      <c r="O872" s="71"/>
      <c r="P872" s="71"/>
      <c r="Q872" s="70"/>
      <c r="R872" s="70"/>
      <c r="S872" s="55"/>
    </row>
    <row r="873" spans="1:19" x14ac:dyDescent="0.25">
      <c r="A873" s="70" t="s">
        <v>586</v>
      </c>
      <c r="B873" s="70" t="s">
        <v>586</v>
      </c>
      <c r="C873" s="73" t="s">
        <v>1677</v>
      </c>
      <c r="D873" s="70" t="s">
        <v>79</v>
      </c>
      <c r="E873" s="71">
        <v>332</v>
      </c>
      <c r="F873" s="71">
        <v>1471</v>
      </c>
      <c r="G873" s="70" t="s">
        <v>303</v>
      </c>
      <c r="H873" s="70" t="s">
        <v>119</v>
      </c>
      <c r="J873" s="55"/>
      <c r="K873" s="70"/>
      <c r="L873" s="70"/>
      <c r="M873" s="64"/>
      <c r="N873" s="70"/>
      <c r="O873" s="71"/>
      <c r="P873" s="71"/>
      <c r="Q873" s="70"/>
      <c r="R873" s="70"/>
      <c r="S873" s="55"/>
    </row>
    <row r="874" spans="1:19" x14ac:dyDescent="0.25">
      <c r="A874" s="70" t="s">
        <v>587</v>
      </c>
      <c r="B874" s="70" t="s">
        <v>588</v>
      </c>
      <c r="C874" s="73" t="s">
        <v>1554</v>
      </c>
      <c r="D874" s="70" t="s">
        <v>79</v>
      </c>
      <c r="E874" s="71">
        <v>413</v>
      </c>
      <c r="F874" s="71">
        <v>1292</v>
      </c>
      <c r="G874" s="70" t="s">
        <v>347</v>
      </c>
      <c r="H874" s="70" t="s">
        <v>125</v>
      </c>
      <c r="J874" s="55"/>
      <c r="K874" s="70"/>
      <c r="L874" s="70"/>
      <c r="M874" s="64"/>
      <c r="N874" s="70"/>
      <c r="O874" s="71"/>
      <c r="P874" s="71"/>
      <c r="Q874" s="70"/>
      <c r="R874" s="70"/>
      <c r="S874" s="55"/>
    </row>
    <row r="875" spans="1:19" x14ac:dyDescent="0.25">
      <c r="A875" s="70" t="s">
        <v>589</v>
      </c>
      <c r="B875" s="70" t="s">
        <v>276</v>
      </c>
      <c r="C875" s="73" t="s">
        <v>276</v>
      </c>
      <c r="D875" s="70" t="s">
        <v>78</v>
      </c>
      <c r="E875" s="71">
        <v>537</v>
      </c>
      <c r="F875" s="71">
        <v>1372</v>
      </c>
      <c r="G875" s="70" t="s">
        <v>252</v>
      </c>
      <c r="H875" s="70" t="s">
        <v>99</v>
      </c>
      <c r="J875" s="55"/>
      <c r="K875" s="70"/>
      <c r="L875" s="70"/>
      <c r="M875" s="64"/>
      <c r="N875" s="70"/>
      <c r="O875" s="71"/>
      <c r="P875" s="71"/>
      <c r="Q875" s="70"/>
      <c r="R875" s="70"/>
      <c r="S875" s="55"/>
    </row>
    <row r="876" spans="1:19" x14ac:dyDescent="0.25">
      <c r="A876" s="70" t="s">
        <v>590</v>
      </c>
      <c r="B876" s="70" t="s">
        <v>591</v>
      </c>
      <c r="C876" s="73" t="s">
        <v>1788</v>
      </c>
      <c r="D876" s="70" t="s">
        <v>81</v>
      </c>
      <c r="E876" s="71">
        <v>392</v>
      </c>
      <c r="F876" s="71">
        <v>1391</v>
      </c>
      <c r="G876" s="70" t="s">
        <v>255</v>
      </c>
      <c r="H876" s="70" t="s">
        <v>139</v>
      </c>
      <c r="J876" s="55"/>
      <c r="K876" s="70"/>
      <c r="L876" s="70"/>
      <c r="M876" s="64"/>
      <c r="N876" s="70"/>
      <c r="O876" s="71"/>
      <c r="P876" s="71"/>
      <c r="Q876" s="70"/>
      <c r="R876" s="70"/>
      <c r="S876" s="55"/>
    </row>
    <row r="877" spans="1:19" x14ac:dyDescent="0.25">
      <c r="A877" s="70" t="s">
        <v>592</v>
      </c>
      <c r="B877" s="70" t="s">
        <v>593</v>
      </c>
      <c r="C877" s="73" t="s">
        <v>1797</v>
      </c>
      <c r="D877" s="70" t="s">
        <v>79</v>
      </c>
      <c r="E877" s="71">
        <v>449</v>
      </c>
      <c r="F877" s="71">
        <v>1257</v>
      </c>
      <c r="G877" s="70" t="s">
        <v>365</v>
      </c>
      <c r="H877" s="70" t="s">
        <v>121</v>
      </c>
      <c r="J877" s="55"/>
      <c r="K877" s="70"/>
      <c r="L877" s="70"/>
      <c r="M877" s="64"/>
      <c r="N877" s="70"/>
      <c r="O877" s="71"/>
      <c r="P877" s="71"/>
      <c r="Q877" s="70"/>
      <c r="R877" s="70"/>
      <c r="S877" s="55"/>
    </row>
    <row r="878" spans="1:19" x14ac:dyDescent="0.25">
      <c r="A878" s="70" t="s">
        <v>594</v>
      </c>
      <c r="B878" s="70" t="s">
        <v>594</v>
      </c>
      <c r="C878" s="73" t="s">
        <v>1810</v>
      </c>
      <c r="D878" s="70" t="s">
        <v>83</v>
      </c>
      <c r="E878" s="71">
        <v>475</v>
      </c>
      <c r="F878" s="71">
        <v>1237</v>
      </c>
      <c r="G878" s="70" t="s">
        <v>389</v>
      </c>
      <c r="H878" s="70" t="s">
        <v>165</v>
      </c>
      <c r="J878" s="55"/>
      <c r="K878" s="70"/>
      <c r="L878" s="70"/>
      <c r="M878" s="64"/>
      <c r="N878" s="70"/>
      <c r="O878" s="71"/>
      <c r="P878" s="71"/>
      <c r="Q878" s="70"/>
      <c r="R878" s="70"/>
      <c r="S878" s="55"/>
    </row>
    <row r="879" spans="1:19" x14ac:dyDescent="0.25">
      <c r="A879" s="70" t="s">
        <v>595</v>
      </c>
      <c r="B879" s="70" t="s">
        <v>595</v>
      </c>
      <c r="C879" s="73" t="s">
        <v>1803</v>
      </c>
      <c r="D879" s="70" t="s">
        <v>83</v>
      </c>
      <c r="E879" s="71">
        <v>615</v>
      </c>
      <c r="F879" s="71">
        <v>1126</v>
      </c>
      <c r="G879" s="70" t="s">
        <v>322</v>
      </c>
      <c r="H879" s="70" t="s">
        <v>167</v>
      </c>
      <c r="J879" s="55"/>
      <c r="K879" s="70"/>
      <c r="L879" s="70"/>
      <c r="M879" s="64"/>
      <c r="N879" s="70"/>
      <c r="O879" s="71"/>
      <c r="P879" s="71"/>
      <c r="Q879" s="70"/>
      <c r="R879" s="70"/>
      <c r="S879" s="55"/>
    </row>
    <row r="880" spans="1:19" x14ac:dyDescent="0.25">
      <c r="A880" s="70" t="s">
        <v>596</v>
      </c>
      <c r="B880" s="70" t="s">
        <v>597</v>
      </c>
      <c r="C880" s="73" t="s">
        <v>1474</v>
      </c>
      <c r="D880" s="70" t="s">
        <v>79</v>
      </c>
      <c r="E880" s="71">
        <v>374</v>
      </c>
      <c r="F880" s="71">
        <v>1465</v>
      </c>
      <c r="G880" s="70" t="s">
        <v>365</v>
      </c>
      <c r="H880" s="70" t="s">
        <v>123</v>
      </c>
      <c r="J880" s="55"/>
      <c r="K880" s="70"/>
      <c r="L880" s="70"/>
      <c r="M880" s="64"/>
      <c r="N880" s="70"/>
      <c r="O880" s="71"/>
      <c r="P880" s="71"/>
      <c r="Q880" s="70"/>
      <c r="R880" s="70"/>
      <c r="S880" s="55"/>
    </row>
    <row r="881" spans="1:19" x14ac:dyDescent="0.25">
      <c r="A881" s="70" t="s">
        <v>598</v>
      </c>
      <c r="B881" s="70" t="s">
        <v>291</v>
      </c>
      <c r="C881" s="73" t="s">
        <v>276</v>
      </c>
      <c r="D881" s="70" t="s">
        <v>78</v>
      </c>
      <c r="E881" s="71">
        <v>506</v>
      </c>
      <c r="F881" s="71">
        <v>1340</v>
      </c>
      <c r="G881" s="70" t="s">
        <v>307</v>
      </c>
      <c r="H881" s="70" t="s">
        <v>97</v>
      </c>
      <c r="J881" s="55"/>
      <c r="K881" s="70"/>
      <c r="L881" s="70"/>
      <c r="M881" s="64"/>
      <c r="N881" s="70"/>
      <c r="O881" s="71"/>
      <c r="P881" s="71"/>
      <c r="Q881" s="70"/>
      <c r="R881" s="70"/>
      <c r="S881" s="55"/>
    </row>
    <row r="882" spans="1:19" x14ac:dyDescent="0.25">
      <c r="A882" s="70" t="s">
        <v>599</v>
      </c>
      <c r="B882" s="70" t="s">
        <v>600</v>
      </c>
      <c r="C882" s="73" t="s">
        <v>1348</v>
      </c>
      <c r="D882" s="70" t="s">
        <v>81</v>
      </c>
      <c r="E882" s="71">
        <v>462</v>
      </c>
      <c r="F882" s="71">
        <v>1451</v>
      </c>
      <c r="G882" s="70" t="s">
        <v>255</v>
      </c>
      <c r="H882" s="70" t="s">
        <v>139</v>
      </c>
      <c r="J882" s="55"/>
      <c r="K882" s="70"/>
      <c r="L882" s="70"/>
      <c r="M882" s="64"/>
      <c r="N882" s="70"/>
      <c r="O882" s="71"/>
      <c r="P882" s="71"/>
      <c r="Q882" s="70"/>
      <c r="R882" s="70"/>
      <c r="S882" s="55"/>
    </row>
    <row r="883" spans="1:19" x14ac:dyDescent="0.25">
      <c r="A883" s="70" t="s">
        <v>601</v>
      </c>
      <c r="B883" s="70" t="s">
        <v>602</v>
      </c>
      <c r="C883" s="73" t="s">
        <v>151</v>
      </c>
      <c r="D883" s="70" t="s">
        <v>82</v>
      </c>
      <c r="E883" s="71">
        <v>223</v>
      </c>
      <c r="F883" s="71">
        <v>1469</v>
      </c>
      <c r="G883" s="70" t="s">
        <v>543</v>
      </c>
      <c r="H883" s="70" t="s">
        <v>151</v>
      </c>
      <c r="J883" s="55"/>
      <c r="K883" s="70"/>
      <c r="L883" s="70"/>
      <c r="M883" s="64"/>
      <c r="N883" s="70"/>
      <c r="O883" s="71"/>
      <c r="P883" s="71"/>
      <c r="Q883" s="70"/>
      <c r="R883" s="70"/>
      <c r="S883" s="55"/>
    </row>
    <row r="884" spans="1:19" x14ac:dyDescent="0.25">
      <c r="A884" s="70" t="s">
        <v>603</v>
      </c>
      <c r="B884" s="70" t="s">
        <v>603</v>
      </c>
      <c r="C884" s="73" t="s">
        <v>725</v>
      </c>
      <c r="D884" s="70" t="s">
        <v>79</v>
      </c>
      <c r="E884" s="71">
        <v>388</v>
      </c>
      <c r="F884" s="71">
        <v>1425</v>
      </c>
      <c r="G884" s="70" t="s">
        <v>365</v>
      </c>
      <c r="H884" s="70" t="s">
        <v>113</v>
      </c>
      <c r="J884" s="55"/>
      <c r="K884" s="70"/>
      <c r="L884" s="70"/>
      <c r="M884" s="64"/>
      <c r="N884" s="70"/>
      <c r="O884" s="71"/>
      <c r="P884" s="71"/>
      <c r="Q884" s="70"/>
      <c r="R884" s="70"/>
      <c r="S884" s="55"/>
    </row>
    <row r="885" spans="1:19" x14ac:dyDescent="0.25">
      <c r="A885" s="70" t="s">
        <v>604</v>
      </c>
      <c r="B885" s="70" t="s">
        <v>604</v>
      </c>
      <c r="C885" s="73" t="s">
        <v>1612</v>
      </c>
      <c r="D885" s="70" t="s">
        <v>83</v>
      </c>
      <c r="E885" s="71">
        <v>606</v>
      </c>
      <c r="F885" s="71">
        <v>1128</v>
      </c>
      <c r="G885" s="70" t="s">
        <v>267</v>
      </c>
      <c r="H885" s="70" t="s">
        <v>167</v>
      </c>
      <c r="J885" s="55"/>
      <c r="K885" s="70"/>
      <c r="L885" s="70"/>
      <c r="M885" s="64"/>
      <c r="N885" s="70"/>
      <c r="O885" s="71"/>
      <c r="P885" s="71"/>
      <c r="Q885" s="70"/>
      <c r="R885" s="70"/>
      <c r="S885" s="55"/>
    </row>
    <row r="886" spans="1:19" x14ac:dyDescent="0.25">
      <c r="A886" s="70" t="s">
        <v>605</v>
      </c>
      <c r="B886" s="70" t="s">
        <v>606</v>
      </c>
      <c r="C886" s="73" t="s">
        <v>1327</v>
      </c>
      <c r="D886" s="70" t="s">
        <v>81</v>
      </c>
      <c r="E886" s="71">
        <v>261</v>
      </c>
      <c r="F886" s="71">
        <v>1592</v>
      </c>
      <c r="G886" s="70" t="s">
        <v>286</v>
      </c>
      <c r="H886" s="70" t="s">
        <v>131</v>
      </c>
      <c r="J886" s="55"/>
      <c r="K886" s="70"/>
      <c r="L886" s="70"/>
      <c r="M886" s="64"/>
      <c r="N886" s="70"/>
      <c r="O886" s="71"/>
      <c r="P886" s="71"/>
      <c r="Q886" s="70"/>
      <c r="R886" s="70"/>
      <c r="S886" s="55"/>
    </row>
    <row r="887" spans="1:19" x14ac:dyDescent="0.25">
      <c r="A887" s="70" t="s">
        <v>607</v>
      </c>
      <c r="B887" s="70" t="s">
        <v>608</v>
      </c>
      <c r="C887" s="73" t="s">
        <v>2460</v>
      </c>
      <c r="D887" s="70" t="s">
        <v>250</v>
      </c>
      <c r="E887" s="71">
        <v>202</v>
      </c>
      <c r="F887" s="71">
        <v>1728</v>
      </c>
      <c r="G887" s="70" t="s">
        <v>349</v>
      </c>
      <c r="H887" s="70" t="s">
        <v>131</v>
      </c>
      <c r="J887" s="55"/>
      <c r="K887" s="70"/>
      <c r="L887" s="70"/>
      <c r="M887" s="64"/>
      <c r="N887" s="70"/>
      <c r="O887" s="71"/>
      <c r="P887" s="71"/>
      <c r="Q887" s="70"/>
      <c r="R887" s="70"/>
      <c r="S887" s="55"/>
    </row>
    <row r="888" spans="1:19" x14ac:dyDescent="0.25">
      <c r="A888" s="70" t="s">
        <v>609</v>
      </c>
      <c r="B888" s="70" t="s">
        <v>306</v>
      </c>
      <c r="C888" s="73" t="s">
        <v>578</v>
      </c>
      <c r="D888" s="70" t="s">
        <v>82</v>
      </c>
      <c r="E888" s="71">
        <v>665</v>
      </c>
      <c r="F888" s="71">
        <v>1213</v>
      </c>
      <c r="G888" s="70" t="s">
        <v>307</v>
      </c>
      <c r="H888" s="70" t="s">
        <v>147</v>
      </c>
      <c r="J888" s="55"/>
      <c r="K888" s="70"/>
      <c r="L888" s="70"/>
      <c r="M888" s="64"/>
      <c r="N888" s="70"/>
      <c r="O888" s="71"/>
      <c r="P888" s="71"/>
      <c r="Q888" s="70"/>
      <c r="R888" s="70"/>
      <c r="S888" s="55"/>
    </row>
    <row r="889" spans="1:19" x14ac:dyDescent="0.25">
      <c r="A889" s="70" t="s">
        <v>610</v>
      </c>
      <c r="B889" s="70" t="s">
        <v>276</v>
      </c>
      <c r="C889" s="73" t="s">
        <v>276</v>
      </c>
      <c r="D889" s="70" t="s">
        <v>78</v>
      </c>
      <c r="E889" s="71">
        <v>462</v>
      </c>
      <c r="F889" s="71">
        <v>1386</v>
      </c>
      <c r="G889" s="70" t="s">
        <v>252</v>
      </c>
      <c r="H889" s="70" t="s">
        <v>99</v>
      </c>
      <c r="J889" s="55"/>
      <c r="K889" s="70"/>
      <c r="L889" s="70"/>
      <c r="M889" s="64"/>
      <c r="N889" s="70"/>
      <c r="O889" s="71"/>
      <c r="P889" s="71"/>
      <c r="Q889" s="70"/>
      <c r="R889" s="70"/>
      <c r="S889" s="55"/>
    </row>
    <row r="890" spans="1:19" x14ac:dyDescent="0.25">
      <c r="A890" s="70" t="s">
        <v>611</v>
      </c>
      <c r="B890" s="70" t="s">
        <v>612</v>
      </c>
      <c r="C890" s="73" t="s">
        <v>1677</v>
      </c>
      <c r="D890" s="70" t="s">
        <v>79</v>
      </c>
      <c r="E890" s="71">
        <v>296</v>
      </c>
      <c r="F890" s="71">
        <v>1512</v>
      </c>
      <c r="G890" s="70" t="s">
        <v>303</v>
      </c>
      <c r="H890" s="70" t="s">
        <v>119</v>
      </c>
      <c r="J890" s="55"/>
      <c r="K890" s="70"/>
      <c r="L890" s="70"/>
      <c r="M890" s="64"/>
      <c r="N890" s="70"/>
      <c r="O890" s="71"/>
      <c r="P890" s="71"/>
      <c r="Q890" s="70"/>
      <c r="R890" s="70"/>
      <c r="S890" s="55"/>
    </row>
    <row r="891" spans="1:19" x14ac:dyDescent="0.25">
      <c r="A891" s="70" t="s">
        <v>613</v>
      </c>
      <c r="B891" s="70" t="s">
        <v>458</v>
      </c>
      <c r="C891" s="73" t="s">
        <v>141</v>
      </c>
      <c r="D891" s="70" t="s">
        <v>81</v>
      </c>
      <c r="E891" s="71">
        <v>346</v>
      </c>
      <c r="F891" s="71">
        <v>1463</v>
      </c>
      <c r="G891" s="70" t="s">
        <v>255</v>
      </c>
      <c r="H891" s="70" t="s">
        <v>141</v>
      </c>
      <c r="J891" s="55"/>
      <c r="K891" s="70"/>
      <c r="L891" s="70"/>
      <c r="M891" s="64"/>
      <c r="N891" s="70"/>
      <c r="O891" s="71"/>
      <c r="P891" s="71"/>
      <c r="Q891" s="70"/>
      <c r="R891" s="70"/>
      <c r="S891" s="55"/>
    </row>
    <row r="892" spans="1:19" x14ac:dyDescent="0.25">
      <c r="A892" s="70" t="s">
        <v>614</v>
      </c>
      <c r="B892" s="70" t="s">
        <v>615</v>
      </c>
      <c r="C892" s="73" t="s">
        <v>2460</v>
      </c>
      <c r="D892" s="70" t="s">
        <v>79</v>
      </c>
      <c r="E892" s="71">
        <v>296</v>
      </c>
      <c r="F892" s="71">
        <v>1537</v>
      </c>
      <c r="G892" s="70" t="s">
        <v>303</v>
      </c>
      <c r="H892" s="70" t="s">
        <v>131</v>
      </c>
      <c r="J892" s="55"/>
      <c r="K892" s="70"/>
      <c r="L892" s="70"/>
      <c r="M892" s="64"/>
      <c r="N892" s="70"/>
      <c r="O892" s="71"/>
      <c r="P892" s="71"/>
      <c r="Q892" s="70"/>
      <c r="R892" s="70"/>
      <c r="S892" s="55"/>
    </row>
    <row r="893" spans="1:19" x14ac:dyDescent="0.25">
      <c r="A893" s="70" t="s">
        <v>616</v>
      </c>
      <c r="B893" s="70" t="s">
        <v>395</v>
      </c>
      <c r="C893" s="73" t="s">
        <v>1803</v>
      </c>
      <c r="D893" s="70" t="s">
        <v>83</v>
      </c>
      <c r="E893" s="71">
        <v>529</v>
      </c>
      <c r="F893" s="71">
        <v>1192</v>
      </c>
      <c r="G893" s="70" t="s">
        <v>341</v>
      </c>
      <c r="H893" s="70" t="s">
        <v>161</v>
      </c>
      <c r="J893" s="55"/>
      <c r="K893" s="70"/>
      <c r="L893" s="70"/>
      <c r="M893" s="64"/>
      <c r="N893" s="70"/>
      <c r="O893" s="71"/>
      <c r="P893" s="71"/>
      <c r="Q893" s="70"/>
      <c r="R893" s="70"/>
      <c r="S893" s="55"/>
    </row>
    <row r="894" spans="1:19" x14ac:dyDescent="0.25">
      <c r="A894" s="70" t="s">
        <v>617</v>
      </c>
      <c r="B894" s="70" t="s">
        <v>617</v>
      </c>
      <c r="C894" s="73" t="s">
        <v>1803</v>
      </c>
      <c r="D894" s="70" t="s">
        <v>83</v>
      </c>
      <c r="E894" s="71">
        <v>617</v>
      </c>
      <c r="F894" s="71">
        <v>1129</v>
      </c>
      <c r="G894" s="70" t="s">
        <v>322</v>
      </c>
      <c r="H894" s="70" t="s">
        <v>167</v>
      </c>
      <c r="J894" s="55"/>
      <c r="K894" s="70"/>
      <c r="L894" s="70"/>
      <c r="M894" s="64"/>
      <c r="N894" s="70"/>
      <c r="O894" s="71"/>
      <c r="P894" s="71"/>
      <c r="Q894" s="70"/>
      <c r="R894" s="70"/>
      <c r="S894" s="55"/>
    </row>
    <row r="895" spans="1:19" x14ac:dyDescent="0.25">
      <c r="A895" s="70" t="s">
        <v>618</v>
      </c>
      <c r="B895" s="70" t="s">
        <v>619</v>
      </c>
      <c r="C895" s="73" t="s">
        <v>1811</v>
      </c>
      <c r="D895" s="70" t="s">
        <v>81</v>
      </c>
      <c r="E895" s="71">
        <v>375</v>
      </c>
      <c r="F895" s="71">
        <v>1244</v>
      </c>
      <c r="G895" s="70" t="s">
        <v>333</v>
      </c>
      <c r="H895" s="70" t="s">
        <v>145</v>
      </c>
      <c r="J895" s="55"/>
      <c r="K895" s="70"/>
      <c r="L895" s="70"/>
      <c r="M895" s="64"/>
      <c r="N895" s="70"/>
      <c r="O895" s="71"/>
      <c r="P895" s="71"/>
      <c r="Q895" s="70"/>
      <c r="R895" s="70"/>
      <c r="S895" s="55"/>
    </row>
    <row r="896" spans="1:19" x14ac:dyDescent="0.25">
      <c r="A896" s="70" t="s">
        <v>620</v>
      </c>
      <c r="B896" s="70" t="s">
        <v>621</v>
      </c>
      <c r="C896" s="73" t="s">
        <v>1810</v>
      </c>
      <c r="D896" s="70" t="s">
        <v>82</v>
      </c>
      <c r="E896" s="71">
        <v>364</v>
      </c>
      <c r="F896" s="71">
        <v>1288</v>
      </c>
      <c r="G896" s="70" t="s">
        <v>311</v>
      </c>
      <c r="H896" s="70" t="s">
        <v>157</v>
      </c>
      <c r="J896" s="55"/>
      <c r="K896" s="70"/>
      <c r="L896" s="70"/>
      <c r="M896" s="64"/>
      <c r="N896" s="70"/>
      <c r="O896" s="71"/>
      <c r="P896" s="71"/>
      <c r="Q896" s="70"/>
      <c r="R896" s="70"/>
      <c r="S896" s="55"/>
    </row>
    <row r="897" spans="1:19" x14ac:dyDescent="0.25">
      <c r="A897" s="70" t="s">
        <v>622</v>
      </c>
      <c r="B897" s="70" t="s">
        <v>623</v>
      </c>
      <c r="C897" s="73" t="s">
        <v>1794</v>
      </c>
      <c r="D897" s="70" t="s">
        <v>79</v>
      </c>
      <c r="E897" s="71">
        <v>349</v>
      </c>
      <c r="F897" s="71">
        <v>1367</v>
      </c>
      <c r="G897" s="70" t="s">
        <v>347</v>
      </c>
      <c r="H897" s="70" t="s">
        <v>115</v>
      </c>
      <c r="J897" s="55"/>
      <c r="K897" s="70"/>
      <c r="L897" s="70"/>
      <c r="M897" s="64"/>
      <c r="N897" s="70"/>
      <c r="O897" s="71"/>
      <c r="P897" s="71"/>
      <c r="Q897" s="70"/>
      <c r="R897" s="70"/>
      <c r="S897" s="55"/>
    </row>
    <row r="898" spans="1:19" x14ac:dyDescent="0.25">
      <c r="A898" s="70" t="s">
        <v>624</v>
      </c>
      <c r="B898" s="70" t="s">
        <v>625</v>
      </c>
      <c r="C898" s="73" t="s">
        <v>1141</v>
      </c>
      <c r="D898" s="70" t="s">
        <v>83</v>
      </c>
      <c r="E898" s="71">
        <v>489</v>
      </c>
      <c r="F898" s="71">
        <v>1186</v>
      </c>
      <c r="G898" s="70" t="s">
        <v>270</v>
      </c>
      <c r="H898" s="70" t="s">
        <v>163</v>
      </c>
      <c r="J898" s="55"/>
      <c r="K898" s="70"/>
      <c r="L898" s="70"/>
      <c r="M898" s="64"/>
      <c r="N898" s="70"/>
      <c r="O898" s="71"/>
      <c r="P898" s="71"/>
      <c r="Q898" s="70"/>
      <c r="R898" s="70"/>
      <c r="S898" s="55"/>
    </row>
    <row r="899" spans="1:19" x14ac:dyDescent="0.25">
      <c r="A899" s="70" t="s">
        <v>626</v>
      </c>
      <c r="B899" s="70" t="s">
        <v>627</v>
      </c>
      <c r="C899" s="73" t="s">
        <v>1800</v>
      </c>
      <c r="D899" s="70" t="s">
        <v>82</v>
      </c>
      <c r="E899" s="71">
        <v>298</v>
      </c>
      <c r="F899" s="71">
        <v>1349</v>
      </c>
      <c r="G899" s="70" t="s">
        <v>258</v>
      </c>
      <c r="H899" s="70" t="s">
        <v>155</v>
      </c>
      <c r="J899" s="55"/>
      <c r="K899" s="70"/>
      <c r="L899" s="70"/>
      <c r="M899" s="64"/>
      <c r="N899" s="70"/>
      <c r="O899" s="71"/>
      <c r="P899" s="71"/>
      <c r="Q899" s="70"/>
      <c r="R899" s="70"/>
      <c r="S899" s="55"/>
    </row>
    <row r="900" spans="1:19" x14ac:dyDescent="0.25">
      <c r="A900" s="70" t="s">
        <v>628</v>
      </c>
      <c r="B900" s="70" t="s">
        <v>629</v>
      </c>
      <c r="C900" s="73" t="s">
        <v>725</v>
      </c>
      <c r="D900" s="70" t="s">
        <v>79</v>
      </c>
      <c r="E900" s="71">
        <v>370</v>
      </c>
      <c r="F900" s="71">
        <v>1439</v>
      </c>
      <c r="G900" s="70" t="s">
        <v>365</v>
      </c>
      <c r="H900" s="70" t="s">
        <v>113</v>
      </c>
      <c r="J900" s="55"/>
      <c r="K900" s="70"/>
      <c r="L900" s="70"/>
      <c r="M900" s="64"/>
      <c r="N900" s="70"/>
      <c r="O900" s="71"/>
      <c r="P900" s="71"/>
      <c r="Q900" s="70"/>
      <c r="R900" s="70"/>
      <c r="S900" s="55"/>
    </row>
    <row r="901" spans="1:19" x14ac:dyDescent="0.25">
      <c r="A901" s="70" t="s">
        <v>630</v>
      </c>
      <c r="B901" s="70" t="s">
        <v>1189</v>
      </c>
      <c r="C901" s="73" t="s">
        <v>1806</v>
      </c>
      <c r="D901" s="70" t="s">
        <v>82</v>
      </c>
      <c r="E901" s="71">
        <v>251</v>
      </c>
      <c r="F901" s="71">
        <v>1494</v>
      </c>
      <c r="G901" s="70" t="s">
        <v>345</v>
      </c>
      <c r="H901" s="70" t="s">
        <v>155</v>
      </c>
      <c r="J901" s="55"/>
      <c r="K901" s="70"/>
      <c r="L901" s="70"/>
      <c r="M901" s="64"/>
      <c r="N901" s="70"/>
      <c r="O901" s="71"/>
      <c r="P901" s="71"/>
      <c r="Q901" s="70"/>
      <c r="R901" s="70"/>
      <c r="S901" s="55"/>
    </row>
    <row r="902" spans="1:19" x14ac:dyDescent="0.25">
      <c r="A902" s="70" t="s">
        <v>631</v>
      </c>
      <c r="B902" s="70" t="s">
        <v>632</v>
      </c>
      <c r="C902" s="73" t="s">
        <v>1810</v>
      </c>
      <c r="D902" s="70" t="s">
        <v>82</v>
      </c>
      <c r="E902" s="71">
        <v>377</v>
      </c>
      <c r="F902" s="71">
        <v>1287</v>
      </c>
      <c r="G902" s="70" t="s">
        <v>258</v>
      </c>
      <c r="H902" s="70" t="s">
        <v>157</v>
      </c>
      <c r="J902" s="55"/>
      <c r="K902" s="70"/>
      <c r="L902" s="70"/>
      <c r="M902" s="64"/>
      <c r="N902" s="70"/>
      <c r="O902" s="71"/>
      <c r="P902" s="71"/>
      <c r="Q902" s="70"/>
      <c r="R902" s="70"/>
      <c r="S902" s="55"/>
    </row>
    <row r="903" spans="1:19" x14ac:dyDescent="0.25">
      <c r="A903" s="70" t="s">
        <v>633</v>
      </c>
      <c r="B903" s="70" t="s">
        <v>634</v>
      </c>
      <c r="C903" s="73" t="s">
        <v>1797</v>
      </c>
      <c r="D903" s="70" t="s">
        <v>79</v>
      </c>
      <c r="E903" s="71">
        <v>564</v>
      </c>
      <c r="F903" s="71">
        <v>1227</v>
      </c>
      <c r="G903" s="70" t="s">
        <v>347</v>
      </c>
      <c r="H903" s="70" t="s">
        <v>121</v>
      </c>
      <c r="J903" s="55"/>
      <c r="K903" s="70"/>
      <c r="L903" s="70"/>
      <c r="M903" s="64"/>
      <c r="N903" s="70"/>
      <c r="O903" s="71"/>
      <c r="P903" s="71"/>
      <c r="Q903" s="70"/>
      <c r="R903" s="70"/>
      <c r="S903" s="55"/>
    </row>
    <row r="904" spans="1:19" x14ac:dyDescent="0.25">
      <c r="A904" s="70" t="s">
        <v>635</v>
      </c>
      <c r="B904" s="70" t="s">
        <v>635</v>
      </c>
      <c r="C904" s="73" t="s">
        <v>1810</v>
      </c>
      <c r="D904" s="70" t="s">
        <v>83</v>
      </c>
      <c r="E904" s="71">
        <v>439</v>
      </c>
      <c r="F904" s="71">
        <v>1277</v>
      </c>
      <c r="G904" s="70" t="s">
        <v>389</v>
      </c>
      <c r="H904" s="70" t="s">
        <v>165</v>
      </c>
      <c r="J904" s="55"/>
      <c r="K904" s="70"/>
      <c r="L904" s="70"/>
      <c r="M904" s="64"/>
      <c r="N904" s="70"/>
      <c r="O904" s="71"/>
      <c r="P904" s="71"/>
      <c r="Q904" s="70"/>
      <c r="R904" s="70"/>
      <c r="S904" s="55"/>
    </row>
    <row r="905" spans="1:19" x14ac:dyDescent="0.25">
      <c r="A905" s="70" t="s">
        <v>636</v>
      </c>
      <c r="B905" s="70" t="s">
        <v>637</v>
      </c>
      <c r="C905" s="73" t="s">
        <v>1810</v>
      </c>
      <c r="D905" s="70" t="s">
        <v>83</v>
      </c>
      <c r="E905" s="71">
        <v>417</v>
      </c>
      <c r="F905" s="71">
        <v>1275</v>
      </c>
      <c r="G905" s="70" t="s">
        <v>389</v>
      </c>
      <c r="H905" s="70" t="s">
        <v>165</v>
      </c>
      <c r="J905" s="55"/>
      <c r="K905" s="70"/>
      <c r="L905" s="70"/>
      <c r="M905" s="64"/>
      <c r="N905" s="70"/>
      <c r="O905" s="71"/>
      <c r="P905" s="71"/>
      <c r="Q905" s="70"/>
      <c r="R905" s="70"/>
      <c r="S905" s="55"/>
    </row>
    <row r="906" spans="1:19" x14ac:dyDescent="0.25">
      <c r="A906" s="70" t="s">
        <v>638</v>
      </c>
      <c r="B906" s="70" t="s">
        <v>480</v>
      </c>
      <c r="C906" s="73" t="s">
        <v>1348</v>
      </c>
      <c r="D906" s="70" t="s">
        <v>81</v>
      </c>
      <c r="E906" s="71">
        <v>351</v>
      </c>
      <c r="F906" s="71">
        <v>1532</v>
      </c>
      <c r="G906" s="70" t="s">
        <v>255</v>
      </c>
      <c r="H906" s="70" t="s">
        <v>139</v>
      </c>
      <c r="J906" s="55"/>
      <c r="K906" s="70"/>
      <c r="L906" s="70"/>
      <c r="M906" s="64"/>
      <c r="N906" s="70"/>
      <c r="O906" s="71"/>
      <c r="P906" s="71"/>
      <c r="Q906" s="70"/>
      <c r="R906" s="70"/>
      <c r="S906" s="55"/>
    </row>
    <row r="907" spans="1:19" x14ac:dyDescent="0.25">
      <c r="A907" s="70" t="s">
        <v>639</v>
      </c>
      <c r="B907" s="70" t="s">
        <v>604</v>
      </c>
      <c r="C907" s="73" t="s">
        <v>1612</v>
      </c>
      <c r="D907" s="70" t="s">
        <v>83</v>
      </c>
      <c r="E907" s="71">
        <v>588</v>
      </c>
      <c r="F907" s="71">
        <v>1123</v>
      </c>
      <c r="G907" s="70" t="s">
        <v>322</v>
      </c>
      <c r="H907" s="70" t="s">
        <v>167</v>
      </c>
      <c r="J907" s="55"/>
      <c r="K907" s="70"/>
      <c r="L907" s="70"/>
      <c r="M907" s="64"/>
      <c r="N907" s="70"/>
      <c r="O907" s="71"/>
      <c r="P907" s="71"/>
      <c r="Q907" s="70"/>
      <c r="R907" s="70"/>
      <c r="S907" s="55"/>
    </row>
    <row r="908" spans="1:19" x14ac:dyDescent="0.25">
      <c r="A908" s="70" t="s">
        <v>640</v>
      </c>
      <c r="B908" s="70" t="s">
        <v>641</v>
      </c>
      <c r="C908" s="73" t="s">
        <v>2460</v>
      </c>
      <c r="D908" s="70" t="s">
        <v>79</v>
      </c>
      <c r="E908" s="71">
        <v>314</v>
      </c>
      <c r="F908" s="71">
        <v>1532</v>
      </c>
      <c r="G908" s="70" t="s">
        <v>303</v>
      </c>
      <c r="H908" s="70" t="s">
        <v>131</v>
      </c>
      <c r="J908" s="55"/>
      <c r="K908" s="70"/>
      <c r="L908" s="70"/>
      <c r="M908" s="64"/>
      <c r="N908" s="70"/>
      <c r="O908" s="71"/>
      <c r="P908" s="71"/>
      <c r="Q908" s="70"/>
      <c r="R908" s="70"/>
      <c r="S908" s="55"/>
    </row>
    <row r="909" spans="1:19" x14ac:dyDescent="0.25">
      <c r="A909" s="70" t="s">
        <v>642</v>
      </c>
      <c r="B909" s="70" t="s">
        <v>642</v>
      </c>
      <c r="C909" s="73" t="s">
        <v>1677</v>
      </c>
      <c r="D909" s="70" t="s">
        <v>79</v>
      </c>
      <c r="E909" s="71">
        <v>314</v>
      </c>
      <c r="F909" s="71">
        <v>1464</v>
      </c>
      <c r="G909" s="70" t="s">
        <v>303</v>
      </c>
      <c r="H909" s="70" t="s">
        <v>119</v>
      </c>
      <c r="J909" s="55"/>
      <c r="K909" s="70"/>
      <c r="L909" s="70"/>
      <c r="M909" s="64"/>
      <c r="N909" s="70"/>
      <c r="O909" s="71"/>
      <c r="P909" s="71"/>
      <c r="Q909" s="70"/>
      <c r="R909" s="70"/>
      <c r="S909" s="55"/>
    </row>
    <row r="910" spans="1:19" x14ac:dyDescent="0.25">
      <c r="A910" s="70" t="s">
        <v>643</v>
      </c>
      <c r="B910" s="70" t="s">
        <v>644</v>
      </c>
      <c r="C910" s="73" t="s">
        <v>1796</v>
      </c>
      <c r="D910" s="70" t="s">
        <v>82</v>
      </c>
      <c r="E910" s="71">
        <v>293</v>
      </c>
      <c r="F910" s="71">
        <v>1372</v>
      </c>
      <c r="G910" s="70" t="s">
        <v>258</v>
      </c>
      <c r="H910" s="70" t="s">
        <v>155</v>
      </c>
      <c r="J910" s="55"/>
      <c r="K910" s="70"/>
      <c r="L910" s="70"/>
      <c r="M910" s="64"/>
      <c r="N910" s="70"/>
      <c r="O910" s="71"/>
      <c r="P910" s="71"/>
      <c r="Q910" s="70"/>
      <c r="R910" s="70"/>
      <c r="S910" s="55"/>
    </row>
    <row r="911" spans="1:19" x14ac:dyDescent="0.25">
      <c r="A911" s="70" t="s">
        <v>645</v>
      </c>
      <c r="B911" s="70" t="s">
        <v>489</v>
      </c>
      <c r="C911" s="73" t="s">
        <v>151</v>
      </c>
      <c r="D911" s="70" t="s">
        <v>82</v>
      </c>
      <c r="E911" s="71">
        <v>443</v>
      </c>
      <c r="F911" s="71">
        <v>1380</v>
      </c>
      <c r="G911" s="70" t="s">
        <v>273</v>
      </c>
      <c r="H911" s="70" t="s">
        <v>151</v>
      </c>
      <c r="J911" s="55"/>
      <c r="K911" s="70"/>
      <c r="L911" s="70"/>
      <c r="M911" s="64"/>
      <c r="N911" s="70"/>
      <c r="O911" s="71"/>
      <c r="P911" s="71"/>
      <c r="Q911" s="70"/>
      <c r="R911" s="70"/>
      <c r="S911" s="55"/>
    </row>
    <row r="912" spans="1:19" x14ac:dyDescent="0.25">
      <c r="A912" s="70" t="s">
        <v>646</v>
      </c>
      <c r="B912" s="70" t="s">
        <v>521</v>
      </c>
      <c r="C912" s="73" t="s">
        <v>1795</v>
      </c>
      <c r="D912" s="70" t="s">
        <v>83</v>
      </c>
      <c r="E912" s="71">
        <v>732</v>
      </c>
      <c r="F912" s="71">
        <v>1039</v>
      </c>
      <c r="G912" s="70" t="s">
        <v>270</v>
      </c>
      <c r="H912" s="70" t="s">
        <v>168</v>
      </c>
      <c r="J912" s="55"/>
      <c r="K912" s="70"/>
      <c r="L912" s="70"/>
      <c r="M912" s="64"/>
      <c r="N912" s="70"/>
      <c r="O912" s="71"/>
      <c r="P912" s="71"/>
      <c r="Q912" s="70"/>
      <c r="R912" s="70"/>
      <c r="S912" s="55"/>
    </row>
    <row r="913" spans="1:19" x14ac:dyDescent="0.25">
      <c r="A913" s="70" t="s">
        <v>647</v>
      </c>
      <c r="B913" s="70" t="s">
        <v>648</v>
      </c>
      <c r="C913" s="73" t="s">
        <v>1811</v>
      </c>
      <c r="D913" s="70" t="s">
        <v>81</v>
      </c>
      <c r="E913" s="71">
        <v>413</v>
      </c>
      <c r="F913" s="71">
        <v>1238</v>
      </c>
      <c r="G913" s="70" t="s">
        <v>333</v>
      </c>
      <c r="H913" s="70" t="s">
        <v>143</v>
      </c>
      <c r="J913" s="55"/>
      <c r="K913" s="70"/>
      <c r="L913" s="70"/>
      <c r="M913" s="64"/>
      <c r="N913" s="70"/>
      <c r="O913" s="71"/>
      <c r="P913" s="71"/>
      <c r="Q913" s="70"/>
      <c r="R913" s="70"/>
      <c r="S913" s="55"/>
    </row>
    <row r="914" spans="1:19" x14ac:dyDescent="0.25">
      <c r="A914" s="70" t="s">
        <v>649</v>
      </c>
      <c r="B914" s="70" t="s">
        <v>650</v>
      </c>
      <c r="C914" s="73" t="s">
        <v>1797</v>
      </c>
      <c r="D914" s="70" t="s">
        <v>79</v>
      </c>
      <c r="E914" s="71">
        <v>478</v>
      </c>
      <c r="F914" s="71">
        <v>1278</v>
      </c>
      <c r="G914" s="70" t="s">
        <v>365</v>
      </c>
      <c r="H914" s="70" t="s">
        <v>121</v>
      </c>
      <c r="J914" s="55"/>
      <c r="K914" s="70"/>
      <c r="L914" s="70"/>
      <c r="M914" s="64"/>
      <c r="N914" s="70"/>
      <c r="O914" s="71"/>
      <c r="P914" s="71"/>
      <c r="Q914" s="70"/>
      <c r="R914" s="70"/>
      <c r="S914" s="55"/>
    </row>
    <row r="915" spans="1:19" x14ac:dyDescent="0.25">
      <c r="A915" s="70" t="s">
        <v>651</v>
      </c>
      <c r="B915" s="70" t="s">
        <v>565</v>
      </c>
      <c r="C915" s="73" t="s">
        <v>1474</v>
      </c>
      <c r="D915" s="70" t="s">
        <v>79</v>
      </c>
      <c r="E915" s="71">
        <v>312</v>
      </c>
      <c r="F915" s="71">
        <v>1528</v>
      </c>
      <c r="G915" s="70" t="s">
        <v>303</v>
      </c>
      <c r="H915" s="70" t="s">
        <v>123</v>
      </c>
      <c r="J915" s="55"/>
      <c r="K915" s="70"/>
      <c r="L915" s="70"/>
      <c r="M915" s="64"/>
      <c r="N915" s="70"/>
      <c r="O915" s="71"/>
      <c r="P915" s="71"/>
      <c r="Q915" s="70"/>
      <c r="R915" s="70"/>
      <c r="S915" s="55"/>
    </row>
    <row r="916" spans="1:19" x14ac:dyDescent="0.25">
      <c r="A916" s="70" t="s">
        <v>652</v>
      </c>
      <c r="B916" s="70" t="s">
        <v>653</v>
      </c>
      <c r="C916" s="73" t="s">
        <v>725</v>
      </c>
      <c r="D916" s="70" t="s">
        <v>79</v>
      </c>
      <c r="E916" s="71">
        <v>346</v>
      </c>
      <c r="F916" s="71">
        <v>1437</v>
      </c>
      <c r="G916" s="70" t="s">
        <v>365</v>
      </c>
      <c r="H916" s="70" t="s">
        <v>113</v>
      </c>
      <c r="J916" s="55"/>
      <c r="K916" s="70"/>
      <c r="L916" s="70"/>
      <c r="M916" s="64"/>
      <c r="N916" s="70"/>
      <c r="O916" s="71"/>
      <c r="P916" s="71"/>
      <c r="Q916" s="70"/>
      <c r="R916" s="70"/>
      <c r="S916" s="55"/>
    </row>
    <row r="917" spans="1:19" x14ac:dyDescent="0.25">
      <c r="A917" s="70" t="s">
        <v>654</v>
      </c>
      <c r="B917" s="70" t="s">
        <v>655</v>
      </c>
      <c r="C917" s="73" t="s">
        <v>1794</v>
      </c>
      <c r="D917" s="70" t="s">
        <v>79</v>
      </c>
      <c r="E917" s="71">
        <v>268</v>
      </c>
      <c r="F917" s="71">
        <v>1418</v>
      </c>
      <c r="G917" s="70" t="s">
        <v>347</v>
      </c>
      <c r="H917" s="70" t="s">
        <v>115</v>
      </c>
      <c r="J917" s="55"/>
      <c r="K917" s="70"/>
      <c r="L917" s="70"/>
      <c r="M917" s="64"/>
      <c r="N917" s="70"/>
      <c r="O917" s="71"/>
      <c r="P917" s="71"/>
      <c r="Q917" s="70"/>
      <c r="R917" s="70"/>
      <c r="S917" s="55"/>
    </row>
    <row r="918" spans="1:19" x14ac:dyDescent="0.25">
      <c r="A918" s="70" t="s">
        <v>656</v>
      </c>
      <c r="B918" s="70" t="s">
        <v>627</v>
      </c>
      <c r="C918" s="73" t="s">
        <v>1800</v>
      </c>
      <c r="D918" s="70" t="s">
        <v>82</v>
      </c>
      <c r="E918" s="71">
        <v>291</v>
      </c>
      <c r="F918" s="71">
        <v>1342</v>
      </c>
      <c r="G918" s="70" t="s">
        <v>258</v>
      </c>
      <c r="H918" s="70" t="s">
        <v>155</v>
      </c>
      <c r="J918" s="55"/>
      <c r="K918" s="70"/>
      <c r="L918" s="70"/>
      <c r="M918" s="64"/>
      <c r="N918" s="70"/>
      <c r="O918" s="71"/>
      <c r="P918" s="71"/>
      <c r="Q918" s="70"/>
      <c r="R918" s="70"/>
      <c r="S918" s="55"/>
    </row>
    <row r="919" spans="1:19" x14ac:dyDescent="0.25">
      <c r="A919" s="70" t="s">
        <v>657</v>
      </c>
      <c r="B919" s="70" t="s">
        <v>658</v>
      </c>
      <c r="C919" s="73" t="s">
        <v>1805</v>
      </c>
      <c r="D919" s="70" t="s">
        <v>81</v>
      </c>
      <c r="E919" s="71">
        <v>299</v>
      </c>
      <c r="F919" s="71">
        <v>1519</v>
      </c>
      <c r="G919" s="70" t="s">
        <v>285</v>
      </c>
      <c r="H919" s="70" t="s">
        <v>131</v>
      </c>
      <c r="J919" s="55"/>
      <c r="K919" s="70"/>
      <c r="L919" s="70"/>
      <c r="M919" s="64"/>
      <c r="N919" s="70"/>
      <c r="O919" s="71"/>
      <c r="P919" s="71"/>
      <c r="Q919" s="70"/>
      <c r="R919" s="70"/>
      <c r="S919" s="55"/>
    </row>
    <row r="920" spans="1:19" x14ac:dyDescent="0.25">
      <c r="A920" s="70" t="s">
        <v>659</v>
      </c>
      <c r="B920" s="70" t="s">
        <v>291</v>
      </c>
      <c r="C920" s="73" t="s">
        <v>276</v>
      </c>
      <c r="D920" s="70" t="s">
        <v>82</v>
      </c>
      <c r="E920" s="71">
        <v>573</v>
      </c>
      <c r="F920" s="71">
        <v>1321</v>
      </c>
      <c r="G920" s="70" t="s">
        <v>307</v>
      </c>
      <c r="H920" s="70" t="s">
        <v>99</v>
      </c>
      <c r="J920" s="55"/>
      <c r="K920" s="70"/>
      <c r="L920" s="70"/>
      <c r="M920" s="64"/>
      <c r="N920" s="70"/>
      <c r="O920" s="71"/>
      <c r="P920" s="71"/>
      <c r="Q920" s="70"/>
      <c r="R920" s="70"/>
      <c r="S920" s="55"/>
    </row>
    <row r="921" spans="1:19" x14ac:dyDescent="0.25">
      <c r="A921" s="70" t="s">
        <v>660</v>
      </c>
      <c r="B921" s="70" t="s">
        <v>291</v>
      </c>
      <c r="C921" s="73" t="s">
        <v>276</v>
      </c>
      <c r="D921" s="70" t="s">
        <v>78</v>
      </c>
      <c r="E921" s="71">
        <v>568</v>
      </c>
      <c r="F921" s="71">
        <v>1343</v>
      </c>
      <c r="G921" s="70" t="s">
        <v>252</v>
      </c>
      <c r="H921" s="70" t="s">
        <v>97</v>
      </c>
      <c r="J921" s="55"/>
      <c r="K921" s="70"/>
      <c r="L921" s="70"/>
      <c r="M921" s="64"/>
      <c r="N921" s="70"/>
      <c r="O921" s="71"/>
      <c r="P921" s="71"/>
      <c r="Q921" s="70"/>
      <c r="R921" s="70"/>
      <c r="S921" s="55"/>
    </row>
    <row r="922" spans="1:19" x14ac:dyDescent="0.25">
      <c r="A922" s="70" t="s">
        <v>661</v>
      </c>
      <c r="B922" s="70" t="s">
        <v>340</v>
      </c>
      <c r="C922" s="73" t="s">
        <v>340</v>
      </c>
      <c r="D922" s="70" t="s">
        <v>83</v>
      </c>
      <c r="E922" s="71">
        <v>459</v>
      </c>
      <c r="F922" s="71">
        <v>1254</v>
      </c>
      <c r="G922" s="70" t="s">
        <v>341</v>
      </c>
      <c r="H922" s="70" t="s">
        <v>161</v>
      </c>
      <c r="J922" s="55"/>
      <c r="K922" s="70"/>
      <c r="L922" s="70"/>
      <c r="M922" s="64"/>
      <c r="N922" s="70"/>
      <c r="O922" s="71"/>
      <c r="P922" s="71"/>
      <c r="Q922" s="70"/>
      <c r="R922" s="70"/>
      <c r="S922" s="55"/>
    </row>
    <row r="923" spans="1:19" x14ac:dyDescent="0.25">
      <c r="A923" s="70" t="s">
        <v>662</v>
      </c>
      <c r="B923" s="70" t="s">
        <v>663</v>
      </c>
      <c r="C923" s="73" t="s">
        <v>276</v>
      </c>
      <c r="D923" s="70" t="s">
        <v>78</v>
      </c>
      <c r="E923" s="71">
        <v>700</v>
      </c>
      <c r="F923" s="71">
        <v>1283</v>
      </c>
      <c r="G923" s="70" t="s">
        <v>252</v>
      </c>
      <c r="H923" s="70" t="s">
        <v>99</v>
      </c>
      <c r="J923" s="55"/>
      <c r="K923" s="70"/>
      <c r="L923" s="70"/>
      <c r="M923" s="64"/>
      <c r="N923" s="70"/>
      <c r="O923" s="71"/>
      <c r="P923" s="71"/>
      <c r="Q923" s="70"/>
      <c r="R923" s="70"/>
      <c r="S923" s="55"/>
    </row>
    <row r="924" spans="1:19" x14ac:dyDescent="0.25">
      <c r="A924" s="70" t="s">
        <v>664</v>
      </c>
      <c r="B924" s="70" t="s">
        <v>617</v>
      </c>
      <c r="C924" s="73" t="s">
        <v>1803</v>
      </c>
      <c r="D924" s="70" t="s">
        <v>83</v>
      </c>
      <c r="E924" s="71">
        <v>602</v>
      </c>
      <c r="F924" s="71">
        <v>1134</v>
      </c>
      <c r="G924" s="70" t="s">
        <v>322</v>
      </c>
      <c r="H924" s="70" t="s">
        <v>167</v>
      </c>
      <c r="J924" s="55"/>
      <c r="K924" s="70"/>
      <c r="L924" s="70"/>
      <c r="M924" s="64"/>
      <c r="N924" s="70"/>
      <c r="O924" s="71"/>
      <c r="P924" s="71"/>
      <c r="Q924" s="70"/>
      <c r="R924" s="70"/>
      <c r="S924" s="55"/>
    </row>
    <row r="925" spans="1:19" x14ac:dyDescent="0.25">
      <c r="A925" s="70" t="s">
        <v>665</v>
      </c>
      <c r="B925" s="70" t="s">
        <v>665</v>
      </c>
      <c r="C925" s="73" t="s">
        <v>1348</v>
      </c>
      <c r="D925" s="70" t="s">
        <v>81</v>
      </c>
      <c r="E925" s="71">
        <v>401</v>
      </c>
      <c r="F925" s="71">
        <v>1495</v>
      </c>
      <c r="G925" s="70" t="s">
        <v>255</v>
      </c>
      <c r="H925" s="70" t="s">
        <v>139</v>
      </c>
      <c r="J925" s="55"/>
      <c r="K925" s="70"/>
      <c r="L925" s="70"/>
      <c r="M925" s="64"/>
      <c r="N925" s="70"/>
      <c r="O925" s="71"/>
      <c r="P925" s="71"/>
      <c r="Q925" s="70"/>
      <c r="R925" s="70"/>
      <c r="S925" s="55"/>
    </row>
    <row r="926" spans="1:19" x14ac:dyDescent="0.25">
      <c r="A926" s="70" t="s">
        <v>666</v>
      </c>
      <c r="B926" s="70" t="s">
        <v>397</v>
      </c>
      <c r="C926" s="73" t="s">
        <v>91</v>
      </c>
      <c r="D926" s="70" t="s">
        <v>78</v>
      </c>
      <c r="E926" s="71">
        <v>830</v>
      </c>
      <c r="F926" s="71">
        <v>1285</v>
      </c>
      <c r="G926" s="70" t="s">
        <v>252</v>
      </c>
      <c r="H926" s="70" t="s">
        <v>99</v>
      </c>
      <c r="J926" s="55"/>
      <c r="K926" s="70"/>
      <c r="L926" s="70"/>
      <c r="M926" s="64"/>
      <c r="N926" s="70"/>
      <c r="O926" s="71"/>
      <c r="P926" s="71"/>
      <c r="Q926" s="70"/>
      <c r="R926" s="70"/>
      <c r="S926" s="55"/>
    </row>
    <row r="927" spans="1:19" x14ac:dyDescent="0.25">
      <c r="A927" s="70" t="s">
        <v>667</v>
      </c>
      <c r="B927" s="70" t="s">
        <v>637</v>
      </c>
      <c r="C927" s="73" t="s">
        <v>1810</v>
      </c>
      <c r="D927" s="70" t="s">
        <v>83</v>
      </c>
      <c r="E927" s="71">
        <v>439</v>
      </c>
      <c r="F927" s="71">
        <v>1271</v>
      </c>
      <c r="G927" s="70" t="s">
        <v>389</v>
      </c>
      <c r="H927" s="70" t="s">
        <v>165</v>
      </c>
      <c r="J927" s="55"/>
      <c r="K927" s="70"/>
      <c r="L927" s="70"/>
      <c r="M927" s="64"/>
      <c r="N927" s="70"/>
      <c r="O927" s="71"/>
      <c r="P927" s="71"/>
      <c r="Q927" s="70"/>
      <c r="R927" s="70"/>
      <c r="S927" s="55"/>
    </row>
    <row r="928" spans="1:19" x14ac:dyDescent="0.25">
      <c r="A928" s="70" t="s">
        <v>668</v>
      </c>
      <c r="B928" s="70" t="s">
        <v>668</v>
      </c>
      <c r="C928" s="73" t="s">
        <v>1633</v>
      </c>
      <c r="D928" s="70" t="s">
        <v>79</v>
      </c>
      <c r="E928" s="71">
        <v>257</v>
      </c>
      <c r="F928" s="71">
        <v>1538</v>
      </c>
      <c r="G928" s="70" t="s">
        <v>669</v>
      </c>
      <c r="H928" s="70" t="s">
        <v>131</v>
      </c>
      <c r="J928" s="55"/>
      <c r="K928" s="70"/>
      <c r="L928" s="70"/>
      <c r="M928" s="64"/>
      <c r="N928" s="70"/>
      <c r="O928" s="71"/>
      <c r="P928" s="71"/>
      <c r="Q928" s="70"/>
      <c r="R928" s="70"/>
      <c r="S928" s="55"/>
    </row>
    <row r="929" spans="1:19" x14ac:dyDescent="0.25">
      <c r="A929" s="70" t="s">
        <v>670</v>
      </c>
      <c r="B929" s="70" t="s">
        <v>670</v>
      </c>
      <c r="C929" s="73" t="s">
        <v>1797</v>
      </c>
      <c r="D929" s="70" t="s">
        <v>79</v>
      </c>
      <c r="E929" s="71">
        <v>395</v>
      </c>
      <c r="F929" s="71">
        <v>1298</v>
      </c>
      <c r="G929" s="70" t="s">
        <v>347</v>
      </c>
      <c r="H929" s="70" t="s">
        <v>121</v>
      </c>
      <c r="J929" s="55"/>
      <c r="K929" s="70"/>
      <c r="L929" s="70"/>
      <c r="M929" s="64"/>
      <c r="N929" s="70"/>
      <c r="O929" s="71"/>
      <c r="P929" s="71"/>
      <c r="Q929" s="70"/>
      <c r="R929" s="70"/>
      <c r="S929" s="55"/>
    </row>
    <row r="930" spans="1:19" x14ac:dyDescent="0.25">
      <c r="A930" s="70" t="s">
        <v>298</v>
      </c>
      <c r="B930" s="70" t="s">
        <v>298</v>
      </c>
      <c r="C930" s="73" t="s">
        <v>1811</v>
      </c>
      <c r="D930" s="70" t="s">
        <v>81</v>
      </c>
      <c r="E930" s="71">
        <v>404</v>
      </c>
      <c r="F930" s="71">
        <v>1347</v>
      </c>
      <c r="G930" s="70" t="s">
        <v>333</v>
      </c>
      <c r="H930" s="70" t="s">
        <v>127</v>
      </c>
      <c r="J930" s="55"/>
      <c r="K930" s="70"/>
      <c r="L930" s="70"/>
      <c r="M930" s="64"/>
      <c r="N930" s="70"/>
      <c r="O930" s="71"/>
      <c r="P930" s="71"/>
      <c r="Q930" s="70"/>
      <c r="R930" s="70"/>
      <c r="S930" s="55"/>
    </row>
    <row r="931" spans="1:19" x14ac:dyDescent="0.25">
      <c r="A931" s="70" t="s">
        <v>671</v>
      </c>
      <c r="B931" s="70" t="s">
        <v>671</v>
      </c>
      <c r="C931" s="73" t="s">
        <v>947</v>
      </c>
      <c r="D931" s="70" t="s">
        <v>79</v>
      </c>
      <c r="E931" s="71">
        <v>297</v>
      </c>
      <c r="F931" s="71">
        <v>1492</v>
      </c>
      <c r="G931" s="70" t="s">
        <v>347</v>
      </c>
      <c r="H931" s="70" t="s">
        <v>117</v>
      </c>
      <c r="J931" s="55"/>
      <c r="K931" s="70"/>
      <c r="L931" s="70"/>
      <c r="M931" s="64"/>
      <c r="N931" s="70"/>
      <c r="O931" s="71"/>
      <c r="P931" s="71"/>
      <c r="Q931" s="70"/>
      <c r="R931" s="70"/>
      <c r="S931" s="55"/>
    </row>
    <row r="932" spans="1:19" x14ac:dyDescent="0.25">
      <c r="A932" s="70" t="s">
        <v>672</v>
      </c>
      <c r="B932" s="70" t="s">
        <v>673</v>
      </c>
      <c r="C932" s="73" t="s">
        <v>1554</v>
      </c>
      <c r="D932" s="70" t="s">
        <v>79</v>
      </c>
      <c r="E932" s="71">
        <v>354</v>
      </c>
      <c r="F932" s="71">
        <v>1290</v>
      </c>
      <c r="G932" s="70" t="s">
        <v>347</v>
      </c>
      <c r="H932" s="70" t="s">
        <v>125</v>
      </c>
      <c r="J932" s="55"/>
      <c r="K932" s="70"/>
      <c r="L932" s="70"/>
      <c r="M932" s="64"/>
      <c r="N932" s="70"/>
      <c r="O932" s="71"/>
      <c r="P932" s="71"/>
      <c r="Q932" s="70"/>
      <c r="R932" s="70"/>
      <c r="S932" s="55"/>
    </row>
    <row r="933" spans="1:19" x14ac:dyDescent="0.25">
      <c r="A933" s="70" t="s">
        <v>674</v>
      </c>
      <c r="B933" s="70" t="s">
        <v>674</v>
      </c>
      <c r="C933" s="73" t="s">
        <v>1811</v>
      </c>
      <c r="D933" s="70" t="s">
        <v>81</v>
      </c>
      <c r="E933" s="71">
        <v>411</v>
      </c>
      <c r="F933" s="71">
        <v>1290</v>
      </c>
      <c r="G933" s="70" t="s">
        <v>333</v>
      </c>
      <c r="H933" s="70" t="s">
        <v>135</v>
      </c>
      <c r="J933" s="55"/>
      <c r="K933" s="70"/>
      <c r="L933" s="70"/>
      <c r="M933" s="64"/>
      <c r="N933" s="70"/>
      <c r="O933" s="71"/>
      <c r="P933" s="71"/>
      <c r="Q933" s="70"/>
      <c r="R933" s="70"/>
      <c r="S933" s="55"/>
    </row>
    <row r="934" spans="1:19" x14ac:dyDescent="0.25">
      <c r="A934" s="70" t="s">
        <v>675</v>
      </c>
      <c r="B934" s="70" t="s">
        <v>676</v>
      </c>
      <c r="C934" s="73" t="s">
        <v>578</v>
      </c>
      <c r="D934" s="70" t="s">
        <v>82</v>
      </c>
      <c r="E934" s="71">
        <v>508</v>
      </c>
      <c r="F934" s="71">
        <v>1209</v>
      </c>
      <c r="G934" s="70" t="s">
        <v>307</v>
      </c>
      <c r="H934" s="70" t="s">
        <v>147</v>
      </c>
      <c r="J934" s="55"/>
      <c r="K934" s="70"/>
      <c r="L934" s="70"/>
      <c r="M934" s="64"/>
      <c r="N934" s="70"/>
      <c r="O934" s="71"/>
      <c r="P934" s="71"/>
      <c r="Q934" s="70"/>
      <c r="R934" s="70"/>
      <c r="S934" s="55"/>
    </row>
    <row r="935" spans="1:19" x14ac:dyDescent="0.25">
      <c r="A935" s="70" t="s">
        <v>677</v>
      </c>
      <c r="B935" s="70" t="s">
        <v>460</v>
      </c>
      <c r="C935" s="73" t="s">
        <v>88</v>
      </c>
      <c r="D935" s="70" t="s">
        <v>80</v>
      </c>
      <c r="E935" s="71">
        <v>444</v>
      </c>
      <c r="F935" s="71">
        <v>1131</v>
      </c>
      <c r="G935" s="70" t="s">
        <v>88</v>
      </c>
      <c r="H935" s="70" t="s">
        <v>88</v>
      </c>
      <c r="J935" s="55"/>
      <c r="K935" s="70"/>
      <c r="L935" s="70"/>
      <c r="M935" s="64"/>
      <c r="N935" s="70"/>
      <c r="O935" s="71"/>
      <c r="P935" s="71"/>
      <c r="Q935" s="70"/>
      <c r="R935" s="70"/>
      <c r="S935" s="55"/>
    </row>
    <row r="936" spans="1:19" x14ac:dyDescent="0.25">
      <c r="A936" s="70" t="s">
        <v>678</v>
      </c>
      <c r="B936" s="70" t="s">
        <v>679</v>
      </c>
      <c r="C936" s="73" t="s">
        <v>1803</v>
      </c>
      <c r="D936" s="70" t="s">
        <v>83</v>
      </c>
      <c r="E936" s="71">
        <v>563</v>
      </c>
      <c r="F936" s="71">
        <v>1148</v>
      </c>
      <c r="G936" s="70" t="s">
        <v>322</v>
      </c>
      <c r="H936" s="70" t="s">
        <v>167</v>
      </c>
      <c r="J936" s="55"/>
      <c r="K936" s="70"/>
      <c r="L936" s="70"/>
      <c r="M936" s="64"/>
      <c r="N936" s="70"/>
      <c r="O936" s="71"/>
      <c r="P936" s="71"/>
      <c r="Q936" s="70"/>
      <c r="R936" s="70"/>
      <c r="S936" s="55"/>
    </row>
    <row r="937" spans="1:19" x14ac:dyDescent="0.25">
      <c r="A937" s="70" t="s">
        <v>680</v>
      </c>
      <c r="B937" s="70" t="s">
        <v>681</v>
      </c>
      <c r="C937" s="73" t="s">
        <v>581</v>
      </c>
      <c r="D937" s="70" t="s">
        <v>79</v>
      </c>
      <c r="E937" s="71">
        <v>367</v>
      </c>
      <c r="F937" s="71">
        <v>1400</v>
      </c>
      <c r="G937" s="70" t="s">
        <v>303</v>
      </c>
      <c r="H937" s="70" t="s">
        <v>111</v>
      </c>
      <c r="J937" s="55"/>
      <c r="K937" s="70"/>
      <c r="L937" s="70"/>
      <c r="M937" s="64"/>
      <c r="N937" s="70"/>
      <c r="O937" s="71"/>
      <c r="P937" s="71"/>
      <c r="Q937" s="70"/>
      <c r="R937" s="70"/>
      <c r="S937" s="55"/>
    </row>
    <row r="938" spans="1:19" x14ac:dyDescent="0.25">
      <c r="A938" s="70" t="s">
        <v>682</v>
      </c>
      <c r="B938" s="70" t="s">
        <v>266</v>
      </c>
      <c r="C938" s="73" t="s">
        <v>1795</v>
      </c>
      <c r="D938" s="70" t="s">
        <v>83</v>
      </c>
      <c r="E938" s="71">
        <v>719</v>
      </c>
      <c r="F938" s="71">
        <v>1057</v>
      </c>
      <c r="G938" s="70" t="s">
        <v>315</v>
      </c>
      <c r="H938" s="70" t="s">
        <v>167</v>
      </c>
      <c r="J938" s="55"/>
      <c r="K938" s="70"/>
      <c r="L938" s="70"/>
      <c r="M938" s="64"/>
      <c r="N938" s="70"/>
      <c r="O938" s="71"/>
      <c r="P938" s="71"/>
      <c r="Q938" s="70"/>
      <c r="R938" s="70"/>
      <c r="S938" s="55"/>
    </row>
    <row r="939" spans="1:19" x14ac:dyDescent="0.25">
      <c r="A939" s="70" t="s">
        <v>683</v>
      </c>
      <c r="B939" s="70" t="s">
        <v>684</v>
      </c>
      <c r="C939" s="73" t="s">
        <v>151</v>
      </c>
      <c r="D939" s="70" t="s">
        <v>81</v>
      </c>
      <c r="E939" s="71">
        <v>471</v>
      </c>
      <c r="F939" s="71">
        <v>1375</v>
      </c>
      <c r="G939" s="70" t="s">
        <v>273</v>
      </c>
      <c r="H939" s="70" t="s">
        <v>151</v>
      </c>
      <c r="J939" s="55"/>
      <c r="K939" s="70"/>
      <c r="L939" s="70"/>
      <c r="M939" s="64"/>
      <c r="N939" s="70"/>
      <c r="O939" s="71"/>
      <c r="P939" s="71"/>
      <c r="Q939" s="70"/>
      <c r="R939" s="70"/>
      <c r="S939" s="55"/>
    </row>
    <row r="940" spans="1:19" x14ac:dyDescent="0.25">
      <c r="A940" s="70" t="s">
        <v>685</v>
      </c>
      <c r="B940" s="70" t="s">
        <v>466</v>
      </c>
      <c r="C940" s="73" t="s">
        <v>1134</v>
      </c>
      <c r="D940" s="70" t="s">
        <v>82</v>
      </c>
      <c r="E940" s="71">
        <v>647</v>
      </c>
      <c r="F940" s="71">
        <v>1239</v>
      </c>
      <c r="G940" s="70" t="s">
        <v>307</v>
      </c>
      <c r="H940" s="70" t="s">
        <v>91</v>
      </c>
      <c r="J940" s="55"/>
      <c r="K940" s="70"/>
      <c r="L940" s="70"/>
      <c r="M940" s="64"/>
      <c r="N940" s="70"/>
      <c r="O940" s="71"/>
      <c r="P940" s="71"/>
      <c r="Q940" s="70"/>
      <c r="R940" s="70"/>
      <c r="S940" s="55"/>
    </row>
    <row r="941" spans="1:19" x14ac:dyDescent="0.25">
      <c r="A941" s="70" t="s">
        <v>686</v>
      </c>
      <c r="B941" s="70" t="s">
        <v>687</v>
      </c>
      <c r="C941" s="73" t="s">
        <v>1285</v>
      </c>
      <c r="D941" s="70" t="s">
        <v>81</v>
      </c>
      <c r="E941" s="71">
        <v>278</v>
      </c>
      <c r="F941" s="71">
        <v>1497</v>
      </c>
      <c r="G941" s="70" t="s">
        <v>543</v>
      </c>
      <c r="H941" s="70" t="s">
        <v>153</v>
      </c>
      <c r="J941" s="55"/>
      <c r="K941" s="70"/>
      <c r="L941" s="70"/>
      <c r="M941" s="64"/>
      <c r="N941" s="70"/>
      <c r="O941" s="71"/>
      <c r="P941" s="71"/>
      <c r="Q941" s="70"/>
      <c r="R941" s="70"/>
      <c r="S941" s="55"/>
    </row>
    <row r="942" spans="1:19" x14ac:dyDescent="0.25">
      <c r="A942" s="70" t="s">
        <v>688</v>
      </c>
      <c r="B942" s="70" t="s">
        <v>593</v>
      </c>
      <c r="C942" s="73" t="s">
        <v>1797</v>
      </c>
      <c r="D942" s="70" t="s">
        <v>79</v>
      </c>
      <c r="E942" s="71">
        <v>433</v>
      </c>
      <c r="F942" s="71">
        <v>1271</v>
      </c>
      <c r="G942" s="70" t="s">
        <v>365</v>
      </c>
      <c r="H942" s="70" t="s">
        <v>121</v>
      </c>
      <c r="J942" s="55"/>
      <c r="K942" s="70"/>
      <c r="L942" s="70"/>
      <c r="M942" s="64"/>
      <c r="N942" s="70"/>
      <c r="O942" s="71"/>
      <c r="P942" s="71"/>
      <c r="Q942" s="70"/>
      <c r="R942" s="70"/>
      <c r="S942" s="55"/>
    </row>
    <row r="943" spans="1:19" x14ac:dyDescent="0.25">
      <c r="A943" s="70" t="s">
        <v>1719</v>
      </c>
      <c r="B943" s="70" t="s">
        <v>525</v>
      </c>
      <c r="C943" s="73" t="s">
        <v>1225</v>
      </c>
      <c r="D943" s="70" t="s">
        <v>78</v>
      </c>
      <c r="E943" s="71">
        <v>785</v>
      </c>
      <c r="F943" s="71">
        <v>1109</v>
      </c>
      <c r="G943" s="70" t="s">
        <v>307</v>
      </c>
      <c r="H943" s="70" t="s">
        <v>107</v>
      </c>
      <c r="J943" s="55"/>
      <c r="K943" s="70"/>
      <c r="L943" s="70"/>
      <c r="M943" s="64"/>
      <c r="N943" s="70"/>
      <c r="O943" s="71"/>
      <c r="P943" s="71"/>
      <c r="Q943" s="70"/>
      <c r="R943" s="70"/>
      <c r="S943" s="55"/>
    </row>
    <row r="944" spans="1:19" x14ac:dyDescent="0.25">
      <c r="A944" s="70" t="s">
        <v>1712</v>
      </c>
      <c r="B944" s="70" t="s">
        <v>689</v>
      </c>
      <c r="C944" s="73" t="s">
        <v>151</v>
      </c>
      <c r="D944" s="70" t="s">
        <v>82</v>
      </c>
      <c r="E944" s="71">
        <v>386</v>
      </c>
      <c r="F944" s="71">
        <v>1402</v>
      </c>
      <c r="G944" s="70" t="s">
        <v>273</v>
      </c>
      <c r="H944" s="70" t="s">
        <v>151</v>
      </c>
      <c r="J944" s="55"/>
      <c r="K944" s="70"/>
      <c r="L944" s="70"/>
      <c r="M944" s="64"/>
      <c r="N944" s="70"/>
      <c r="O944" s="71"/>
      <c r="P944" s="71"/>
      <c r="Q944" s="70"/>
      <c r="R944" s="70"/>
      <c r="S944" s="55"/>
    </row>
    <row r="945" spans="1:19" x14ac:dyDescent="0.25">
      <c r="A945" s="70" t="s">
        <v>690</v>
      </c>
      <c r="B945" s="70" t="s">
        <v>691</v>
      </c>
      <c r="C945" s="73" t="s">
        <v>545</v>
      </c>
      <c r="D945" s="70" t="s">
        <v>79</v>
      </c>
      <c r="E945" s="71">
        <v>269</v>
      </c>
      <c r="F945" s="71">
        <v>1546</v>
      </c>
      <c r="G945" s="70" t="s">
        <v>303</v>
      </c>
      <c r="H945" s="70" t="s">
        <v>109</v>
      </c>
      <c r="J945" s="55"/>
      <c r="K945" s="70"/>
      <c r="L945" s="70"/>
      <c r="M945" s="64"/>
      <c r="N945" s="70"/>
      <c r="O945" s="71"/>
      <c r="P945" s="71"/>
      <c r="Q945" s="70"/>
      <c r="R945" s="70"/>
      <c r="S945" s="55"/>
    </row>
    <row r="946" spans="1:19" x14ac:dyDescent="0.25">
      <c r="A946" s="70" t="s">
        <v>692</v>
      </c>
      <c r="B946" s="70" t="s">
        <v>693</v>
      </c>
      <c r="C946" s="73" t="s">
        <v>88</v>
      </c>
      <c r="D946" s="70" t="s">
        <v>80</v>
      </c>
      <c r="E946" s="71">
        <v>449</v>
      </c>
      <c r="F946" s="71">
        <v>1124</v>
      </c>
      <c r="G946" s="70" t="s">
        <v>88</v>
      </c>
      <c r="H946" s="70" t="s">
        <v>88</v>
      </c>
      <c r="J946" s="55"/>
      <c r="K946" s="70"/>
      <c r="L946" s="70"/>
      <c r="M946" s="64"/>
      <c r="N946" s="70"/>
      <c r="O946" s="71"/>
      <c r="P946" s="71"/>
      <c r="Q946" s="70"/>
      <c r="R946" s="70"/>
      <c r="S946" s="55"/>
    </row>
    <row r="947" spans="1:19" x14ac:dyDescent="0.25">
      <c r="A947" s="70" t="s">
        <v>694</v>
      </c>
      <c r="B947" s="70" t="s">
        <v>365</v>
      </c>
      <c r="C947" s="73" t="s">
        <v>725</v>
      </c>
      <c r="D947" s="70" t="s">
        <v>79</v>
      </c>
      <c r="E947" s="71">
        <v>380</v>
      </c>
      <c r="F947" s="71">
        <v>1417</v>
      </c>
      <c r="G947" s="70" t="s">
        <v>365</v>
      </c>
      <c r="H947" s="70" t="s">
        <v>113</v>
      </c>
      <c r="J947" s="55"/>
      <c r="K947" s="70"/>
      <c r="L947" s="70"/>
      <c r="M947" s="64"/>
      <c r="N947" s="70"/>
      <c r="O947" s="71"/>
      <c r="P947" s="71"/>
      <c r="Q947" s="70"/>
      <c r="R947" s="70"/>
      <c r="S947" s="55"/>
    </row>
    <row r="948" spans="1:19" x14ac:dyDescent="0.25">
      <c r="A948" s="70" t="s">
        <v>695</v>
      </c>
      <c r="B948" s="70" t="s">
        <v>445</v>
      </c>
      <c r="C948" s="73" t="s">
        <v>1795</v>
      </c>
      <c r="D948" s="70" t="s">
        <v>83</v>
      </c>
      <c r="E948" s="71">
        <v>760</v>
      </c>
      <c r="F948" s="71">
        <v>1037</v>
      </c>
      <c r="G948" s="70" t="s">
        <v>267</v>
      </c>
      <c r="H948" s="70" t="s">
        <v>168</v>
      </c>
      <c r="J948" s="55"/>
      <c r="K948" s="70"/>
      <c r="L948" s="70"/>
      <c r="M948" s="64"/>
      <c r="N948" s="70"/>
      <c r="O948" s="71"/>
      <c r="P948" s="71"/>
      <c r="Q948" s="70"/>
      <c r="R948" s="70"/>
      <c r="S948" s="55"/>
    </row>
    <row r="949" spans="1:19" x14ac:dyDescent="0.25">
      <c r="A949" s="70" t="s">
        <v>696</v>
      </c>
      <c r="B949" s="70" t="s">
        <v>697</v>
      </c>
      <c r="C949" s="73" t="s">
        <v>380</v>
      </c>
      <c r="D949" s="70" t="s">
        <v>78</v>
      </c>
      <c r="E949" s="71">
        <v>536</v>
      </c>
      <c r="F949" s="71">
        <v>1351</v>
      </c>
      <c r="G949" s="70" t="s">
        <v>252</v>
      </c>
      <c r="H949" s="70" t="s">
        <v>97</v>
      </c>
      <c r="J949" s="55"/>
      <c r="K949" s="70"/>
      <c r="L949" s="70"/>
      <c r="M949" s="64"/>
      <c r="N949" s="70"/>
      <c r="O949" s="71"/>
      <c r="P949" s="71"/>
      <c r="Q949" s="70"/>
      <c r="R949" s="70"/>
      <c r="S949" s="55"/>
    </row>
    <row r="950" spans="1:19" x14ac:dyDescent="0.25">
      <c r="A950" s="70" t="s">
        <v>698</v>
      </c>
      <c r="B950" s="70" t="s">
        <v>298</v>
      </c>
      <c r="C950" s="73" t="s">
        <v>1811</v>
      </c>
      <c r="D950" s="70" t="s">
        <v>81</v>
      </c>
      <c r="E950" s="71">
        <v>356</v>
      </c>
      <c r="F950" s="71">
        <v>1373</v>
      </c>
      <c r="G950" s="70" t="s">
        <v>255</v>
      </c>
      <c r="H950" s="70" t="s">
        <v>127</v>
      </c>
      <c r="J950" s="55"/>
      <c r="K950" s="70"/>
      <c r="L950" s="70"/>
      <c r="M950" s="64"/>
      <c r="N950" s="70"/>
      <c r="O950" s="71"/>
      <c r="P950" s="71"/>
      <c r="Q950" s="70"/>
      <c r="R950" s="70"/>
      <c r="S950" s="55"/>
    </row>
    <row r="951" spans="1:19" x14ac:dyDescent="0.25">
      <c r="A951" s="70" t="s">
        <v>699</v>
      </c>
      <c r="B951" s="70" t="s">
        <v>699</v>
      </c>
      <c r="C951" s="73" t="s">
        <v>1040</v>
      </c>
      <c r="D951" s="70" t="s">
        <v>78</v>
      </c>
      <c r="E951" s="71">
        <v>355</v>
      </c>
      <c r="F951" s="71">
        <v>1399</v>
      </c>
      <c r="G951" s="70" t="s">
        <v>255</v>
      </c>
      <c r="H951" s="70" t="s">
        <v>93</v>
      </c>
      <c r="J951" s="55"/>
      <c r="K951" s="70"/>
      <c r="L951" s="70"/>
      <c r="M951" s="64"/>
      <c r="N951" s="70"/>
      <c r="O951" s="71"/>
      <c r="P951" s="71"/>
      <c r="Q951" s="70"/>
      <c r="R951" s="70"/>
      <c r="S951" s="55"/>
    </row>
    <row r="952" spans="1:19" x14ac:dyDescent="0.25">
      <c r="A952" s="70" t="s">
        <v>700</v>
      </c>
      <c r="B952" s="70" t="s">
        <v>634</v>
      </c>
      <c r="C952" s="73" t="s">
        <v>1797</v>
      </c>
      <c r="D952" s="70" t="s">
        <v>79</v>
      </c>
      <c r="E952" s="71">
        <v>540</v>
      </c>
      <c r="F952" s="71">
        <v>1221</v>
      </c>
      <c r="G952" s="70" t="s">
        <v>347</v>
      </c>
      <c r="H952" s="70" t="s">
        <v>121</v>
      </c>
      <c r="J952" s="55"/>
      <c r="K952" s="70"/>
      <c r="L952" s="70"/>
      <c r="M952" s="64"/>
      <c r="N952" s="70"/>
      <c r="O952" s="71"/>
      <c r="P952" s="71"/>
      <c r="Q952" s="70"/>
      <c r="R952" s="70"/>
      <c r="S952" s="55"/>
    </row>
    <row r="953" spans="1:19" x14ac:dyDescent="0.25">
      <c r="A953" s="70" t="s">
        <v>701</v>
      </c>
      <c r="B953" s="70" t="s">
        <v>424</v>
      </c>
      <c r="C953" s="73" t="s">
        <v>545</v>
      </c>
      <c r="D953" s="70" t="s">
        <v>79</v>
      </c>
      <c r="E953" s="71">
        <v>266</v>
      </c>
      <c r="F953" s="71">
        <v>1548</v>
      </c>
      <c r="G953" s="70" t="s">
        <v>303</v>
      </c>
      <c r="H953" s="70" t="s">
        <v>109</v>
      </c>
      <c r="J953" s="55"/>
      <c r="K953" s="70"/>
      <c r="L953" s="70"/>
      <c r="M953" s="64"/>
      <c r="N953" s="70"/>
      <c r="O953" s="71"/>
      <c r="P953" s="71"/>
      <c r="Q953" s="70"/>
      <c r="R953" s="70"/>
      <c r="S953" s="55"/>
    </row>
    <row r="954" spans="1:19" x14ac:dyDescent="0.25">
      <c r="A954" s="70" t="s">
        <v>702</v>
      </c>
      <c r="B954" s="70" t="s">
        <v>703</v>
      </c>
      <c r="C954" s="73" t="s">
        <v>545</v>
      </c>
      <c r="D954" s="70" t="s">
        <v>79</v>
      </c>
      <c r="E954" s="71">
        <v>304</v>
      </c>
      <c r="F954" s="71">
        <v>1527</v>
      </c>
      <c r="G954" s="70" t="s">
        <v>303</v>
      </c>
      <c r="H954" s="70" t="s">
        <v>109</v>
      </c>
      <c r="J954" s="55"/>
      <c r="K954" s="70"/>
      <c r="L954" s="70"/>
      <c r="M954" s="64"/>
      <c r="N954" s="70"/>
      <c r="O954" s="71"/>
      <c r="P954" s="71"/>
      <c r="Q954" s="70"/>
      <c r="R954" s="70"/>
      <c r="S954" s="55"/>
    </row>
    <row r="955" spans="1:19" x14ac:dyDescent="0.25">
      <c r="A955" s="70" t="s">
        <v>704</v>
      </c>
      <c r="B955" s="70" t="s">
        <v>704</v>
      </c>
      <c r="C955" s="73" t="s">
        <v>1800</v>
      </c>
      <c r="D955" s="70" t="s">
        <v>82</v>
      </c>
      <c r="E955" s="71">
        <v>441</v>
      </c>
      <c r="F955" s="71">
        <v>1380</v>
      </c>
      <c r="G955" s="70" t="s">
        <v>273</v>
      </c>
      <c r="H955" s="70" t="s">
        <v>97</v>
      </c>
      <c r="J955" s="55"/>
      <c r="K955" s="70"/>
      <c r="L955" s="70"/>
      <c r="M955" s="64"/>
      <c r="N955" s="70"/>
      <c r="O955" s="71"/>
      <c r="P955" s="71"/>
      <c r="Q955" s="70"/>
      <c r="R955" s="70"/>
      <c r="S955" s="55"/>
    </row>
    <row r="956" spans="1:19" x14ac:dyDescent="0.25">
      <c r="A956" s="70" t="s">
        <v>705</v>
      </c>
      <c r="B956" s="70" t="s">
        <v>704</v>
      </c>
      <c r="C956" s="73" t="s">
        <v>1800</v>
      </c>
      <c r="D956" s="70" t="s">
        <v>82</v>
      </c>
      <c r="E956" s="71">
        <v>329</v>
      </c>
      <c r="F956" s="71">
        <v>1407</v>
      </c>
      <c r="G956" s="70" t="s">
        <v>258</v>
      </c>
      <c r="H956" s="70" t="s">
        <v>159</v>
      </c>
      <c r="J956" s="55"/>
      <c r="K956" s="70"/>
      <c r="L956" s="70"/>
      <c r="M956" s="64"/>
      <c r="N956" s="70"/>
      <c r="O956" s="71"/>
      <c r="P956" s="71"/>
      <c r="Q956" s="70"/>
      <c r="R956" s="70"/>
      <c r="S956" s="55"/>
    </row>
    <row r="957" spans="1:19" x14ac:dyDescent="0.25">
      <c r="A957" s="70" t="s">
        <v>706</v>
      </c>
      <c r="B957" s="70" t="s">
        <v>519</v>
      </c>
      <c r="C957" s="73" t="s">
        <v>1612</v>
      </c>
      <c r="D957" s="70" t="s">
        <v>83</v>
      </c>
      <c r="E957" s="71">
        <v>719</v>
      </c>
      <c r="F957" s="71">
        <v>1061</v>
      </c>
      <c r="G957" s="70" t="s">
        <v>270</v>
      </c>
      <c r="H957" s="70" t="s">
        <v>168</v>
      </c>
      <c r="J957" s="55"/>
      <c r="K957" s="70"/>
      <c r="L957" s="70"/>
      <c r="M957" s="64"/>
      <c r="N957" s="70"/>
      <c r="O957" s="71"/>
      <c r="P957" s="71"/>
      <c r="Q957" s="70"/>
      <c r="R957" s="70"/>
      <c r="S957" s="55"/>
    </row>
    <row r="958" spans="1:19" x14ac:dyDescent="0.25">
      <c r="A958" s="70" t="s">
        <v>707</v>
      </c>
      <c r="B958" s="70" t="s">
        <v>251</v>
      </c>
      <c r="C958" s="73" t="s">
        <v>91</v>
      </c>
      <c r="D958" s="70" t="s">
        <v>78</v>
      </c>
      <c r="E958" s="71">
        <v>859</v>
      </c>
      <c r="F958" s="71">
        <v>1247</v>
      </c>
      <c r="G958" s="70" t="s">
        <v>252</v>
      </c>
      <c r="H958" s="70" t="s">
        <v>91</v>
      </c>
      <c r="J958" s="55"/>
      <c r="K958" s="70"/>
      <c r="L958" s="70"/>
      <c r="M958" s="64"/>
      <c r="N958" s="70"/>
      <c r="O958" s="71"/>
      <c r="P958" s="71"/>
      <c r="Q958" s="70"/>
      <c r="R958" s="70"/>
      <c r="S958" s="55"/>
    </row>
    <row r="959" spans="1:19" x14ac:dyDescent="0.25">
      <c r="A959" s="70" t="s">
        <v>708</v>
      </c>
      <c r="B959" s="70" t="s">
        <v>709</v>
      </c>
      <c r="C959" s="73" t="s">
        <v>725</v>
      </c>
      <c r="D959" s="70" t="s">
        <v>79</v>
      </c>
      <c r="E959" s="71">
        <v>359</v>
      </c>
      <c r="F959" s="71">
        <v>1406</v>
      </c>
      <c r="G959" s="70" t="s">
        <v>365</v>
      </c>
      <c r="H959" s="70" t="s">
        <v>113</v>
      </c>
      <c r="J959" s="55"/>
      <c r="K959" s="70"/>
      <c r="L959" s="70"/>
      <c r="M959" s="64"/>
      <c r="N959" s="70"/>
      <c r="O959" s="71"/>
      <c r="P959" s="71"/>
      <c r="Q959" s="70"/>
      <c r="R959" s="70"/>
      <c r="S959" s="55"/>
    </row>
    <row r="960" spans="1:19" x14ac:dyDescent="0.25">
      <c r="A960" s="70" t="s">
        <v>710</v>
      </c>
      <c r="B960" s="70" t="s">
        <v>711</v>
      </c>
      <c r="C960" s="73" t="s">
        <v>1798</v>
      </c>
      <c r="D960" s="70" t="s">
        <v>82</v>
      </c>
      <c r="E960" s="71">
        <v>251</v>
      </c>
      <c r="F960" s="71">
        <v>1479</v>
      </c>
      <c r="G960" s="70" t="s">
        <v>712</v>
      </c>
      <c r="H960" s="70" t="s">
        <v>153</v>
      </c>
      <c r="J960" s="55"/>
      <c r="K960" s="70"/>
      <c r="L960" s="70"/>
      <c r="M960" s="64"/>
      <c r="N960" s="70"/>
      <c r="O960" s="71"/>
      <c r="P960" s="71"/>
      <c r="Q960" s="70"/>
      <c r="R960" s="70"/>
      <c r="S960" s="55"/>
    </row>
    <row r="961" spans="1:19" x14ac:dyDescent="0.25">
      <c r="A961" s="70" t="s">
        <v>713</v>
      </c>
      <c r="B961" s="70" t="s">
        <v>391</v>
      </c>
      <c r="C961" s="73" t="s">
        <v>1134</v>
      </c>
      <c r="D961" s="70" t="s">
        <v>78</v>
      </c>
      <c r="E961" s="71">
        <v>753</v>
      </c>
      <c r="F961" s="71">
        <v>1225</v>
      </c>
      <c r="G961" s="70" t="s">
        <v>252</v>
      </c>
      <c r="H961" s="70" t="s">
        <v>91</v>
      </c>
      <c r="J961" s="55"/>
      <c r="K961" s="70"/>
      <c r="L961" s="70"/>
      <c r="M961" s="64"/>
      <c r="N961" s="70"/>
      <c r="O961" s="71"/>
      <c r="P961" s="71"/>
      <c r="Q961" s="70"/>
      <c r="R961" s="70"/>
      <c r="S961" s="55"/>
    </row>
    <row r="962" spans="1:19" x14ac:dyDescent="0.25">
      <c r="A962" s="70" t="s">
        <v>714</v>
      </c>
      <c r="B962" s="70" t="s">
        <v>715</v>
      </c>
      <c r="C962" s="73" t="s">
        <v>340</v>
      </c>
      <c r="D962" s="70" t="s">
        <v>83</v>
      </c>
      <c r="E962" s="71">
        <v>471</v>
      </c>
      <c r="F962" s="71">
        <v>1251</v>
      </c>
      <c r="G962" s="70" t="s">
        <v>389</v>
      </c>
      <c r="H962" s="70" t="s">
        <v>165</v>
      </c>
      <c r="J962" s="55"/>
      <c r="K962" s="70"/>
      <c r="L962" s="70"/>
      <c r="M962" s="64"/>
      <c r="N962" s="70"/>
      <c r="O962" s="71"/>
      <c r="P962" s="71"/>
      <c r="Q962" s="70"/>
      <c r="R962" s="70"/>
      <c r="S962" s="55"/>
    </row>
    <row r="963" spans="1:19" x14ac:dyDescent="0.25">
      <c r="A963" s="70" t="s">
        <v>716</v>
      </c>
      <c r="B963" s="70" t="s">
        <v>717</v>
      </c>
      <c r="C963" s="73" t="s">
        <v>276</v>
      </c>
      <c r="D963" s="70" t="s">
        <v>82</v>
      </c>
      <c r="E963" s="71">
        <v>508</v>
      </c>
      <c r="F963" s="71">
        <v>1330</v>
      </c>
      <c r="G963" s="70" t="s">
        <v>307</v>
      </c>
      <c r="H963" s="70" t="s">
        <v>99</v>
      </c>
      <c r="J963" s="55"/>
      <c r="K963" s="70"/>
      <c r="L963" s="70"/>
      <c r="M963" s="64"/>
      <c r="N963" s="70"/>
      <c r="O963" s="71"/>
      <c r="P963" s="71"/>
      <c r="Q963" s="70"/>
      <c r="R963" s="70"/>
      <c r="S963" s="55"/>
    </row>
    <row r="964" spans="1:19" x14ac:dyDescent="0.25">
      <c r="A964" s="70" t="s">
        <v>718</v>
      </c>
      <c r="B964" s="70" t="s">
        <v>718</v>
      </c>
      <c r="C964" s="73" t="s">
        <v>2460</v>
      </c>
      <c r="D964" s="70" t="s">
        <v>250</v>
      </c>
      <c r="E964" s="71">
        <v>313</v>
      </c>
      <c r="F964" s="71">
        <v>1641</v>
      </c>
      <c r="G964" s="70" t="s">
        <v>349</v>
      </c>
      <c r="H964" s="70" t="s">
        <v>131</v>
      </c>
      <c r="J964" s="55"/>
      <c r="K964" s="70"/>
      <c r="L964" s="70"/>
      <c r="M964" s="64"/>
      <c r="N964" s="70"/>
      <c r="O964" s="71"/>
      <c r="P964" s="71"/>
      <c r="Q964" s="70"/>
      <c r="R964" s="70"/>
      <c r="S964" s="55"/>
    </row>
    <row r="965" spans="1:19" x14ac:dyDescent="0.25">
      <c r="A965" s="70" t="s">
        <v>719</v>
      </c>
      <c r="B965" s="70" t="s">
        <v>720</v>
      </c>
      <c r="C965" s="73" t="s">
        <v>1797</v>
      </c>
      <c r="D965" s="70" t="s">
        <v>79</v>
      </c>
      <c r="E965" s="71">
        <v>464</v>
      </c>
      <c r="F965" s="71">
        <v>1271</v>
      </c>
      <c r="G965" s="70" t="s">
        <v>347</v>
      </c>
      <c r="H965" s="70" t="s">
        <v>121</v>
      </c>
      <c r="J965" s="55"/>
      <c r="K965" s="70"/>
      <c r="L965" s="70"/>
      <c r="M965" s="64"/>
      <c r="N965" s="70"/>
      <c r="O965" s="71"/>
      <c r="P965" s="71"/>
      <c r="Q965" s="70"/>
      <c r="R965" s="70"/>
      <c r="S965" s="55"/>
    </row>
    <row r="966" spans="1:19" x14ac:dyDescent="0.25">
      <c r="A966" s="70" t="s">
        <v>721</v>
      </c>
      <c r="B966" s="70" t="s">
        <v>619</v>
      </c>
      <c r="C966" s="73" t="s">
        <v>1811</v>
      </c>
      <c r="D966" s="70" t="s">
        <v>81</v>
      </c>
      <c r="E966" s="71">
        <v>374</v>
      </c>
      <c r="F966" s="71">
        <v>1237</v>
      </c>
      <c r="G966" s="70" t="s">
        <v>333</v>
      </c>
      <c r="H966" s="70" t="s">
        <v>145</v>
      </c>
      <c r="J966" s="55"/>
      <c r="K966" s="70"/>
      <c r="L966" s="70"/>
      <c r="M966" s="64"/>
      <c r="N966" s="70"/>
      <c r="O966" s="71"/>
      <c r="P966" s="71"/>
      <c r="Q966" s="70"/>
      <c r="R966" s="70"/>
      <c r="S966" s="55"/>
    </row>
    <row r="967" spans="1:19" x14ac:dyDescent="0.25">
      <c r="A967" s="70" t="s">
        <v>722</v>
      </c>
      <c r="B967" s="70" t="s">
        <v>703</v>
      </c>
      <c r="C967" s="73" t="s">
        <v>545</v>
      </c>
      <c r="D967" s="70" t="s">
        <v>79</v>
      </c>
      <c r="E967" s="71">
        <v>305</v>
      </c>
      <c r="F967" s="71">
        <v>1526</v>
      </c>
      <c r="G967" s="70" t="s">
        <v>303</v>
      </c>
      <c r="H967" s="70" t="s">
        <v>109</v>
      </c>
      <c r="J967" s="55"/>
      <c r="K967" s="70"/>
      <c r="L967" s="70"/>
      <c r="M967" s="64"/>
      <c r="N967" s="70"/>
      <c r="O967" s="71"/>
      <c r="P967" s="71"/>
      <c r="Q967" s="70"/>
      <c r="R967" s="70"/>
      <c r="S967" s="55"/>
    </row>
    <row r="968" spans="1:19" x14ac:dyDescent="0.25">
      <c r="A968" s="70" t="s">
        <v>723</v>
      </c>
      <c r="B968" s="70" t="s">
        <v>717</v>
      </c>
      <c r="C968" s="73" t="s">
        <v>1800</v>
      </c>
      <c r="D968" s="70" t="s">
        <v>82</v>
      </c>
      <c r="E968" s="71">
        <v>399</v>
      </c>
      <c r="F968" s="71">
        <v>1343</v>
      </c>
      <c r="G968" s="70" t="s">
        <v>307</v>
      </c>
      <c r="H968" s="70" t="s">
        <v>159</v>
      </c>
      <c r="J968" s="55"/>
      <c r="K968" s="70"/>
      <c r="L968" s="70"/>
      <c r="M968" s="64"/>
      <c r="N968" s="70"/>
      <c r="O968" s="71"/>
      <c r="P968" s="71"/>
      <c r="Q968" s="70"/>
      <c r="R968" s="70"/>
      <c r="S968" s="55"/>
    </row>
    <row r="969" spans="1:19" x14ac:dyDescent="0.25">
      <c r="A969" s="70" t="s">
        <v>724</v>
      </c>
      <c r="B969" s="70" t="s">
        <v>533</v>
      </c>
      <c r="C969" s="73" t="s">
        <v>1794</v>
      </c>
      <c r="D969" s="70" t="s">
        <v>79</v>
      </c>
      <c r="E969" s="71">
        <v>304</v>
      </c>
      <c r="F969" s="71">
        <v>1386</v>
      </c>
      <c r="G969" s="70" t="s">
        <v>347</v>
      </c>
      <c r="H969" s="70" t="s">
        <v>115</v>
      </c>
      <c r="J969" s="55"/>
      <c r="K969" s="70"/>
      <c r="L969" s="70"/>
      <c r="M969" s="64"/>
      <c r="N969" s="70"/>
      <c r="O969" s="71"/>
      <c r="P969" s="71"/>
      <c r="Q969" s="70"/>
      <c r="R969" s="70"/>
      <c r="S969" s="55"/>
    </row>
    <row r="970" spans="1:19" x14ac:dyDescent="0.25">
      <c r="A970" s="70" t="s">
        <v>725</v>
      </c>
      <c r="B970" s="70" t="s">
        <v>451</v>
      </c>
      <c r="C970" s="73" t="s">
        <v>725</v>
      </c>
      <c r="D970" s="70" t="s">
        <v>79</v>
      </c>
      <c r="E970" s="71">
        <v>396</v>
      </c>
      <c r="F970" s="71">
        <v>1408</v>
      </c>
      <c r="G970" s="70" t="s">
        <v>365</v>
      </c>
      <c r="H970" s="70" t="s">
        <v>113</v>
      </c>
      <c r="J970" s="55"/>
      <c r="K970" s="70"/>
      <c r="L970" s="70"/>
      <c r="M970" s="64"/>
      <c r="N970" s="70"/>
      <c r="O970" s="71"/>
      <c r="P970" s="71"/>
      <c r="Q970" s="70"/>
      <c r="R970" s="70"/>
      <c r="S970" s="55"/>
    </row>
    <row r="971" spans="1:19" x14ac:dyDescent="0.25">
      <c r="A971" s="70" t="s">
        <v>726</v>
      </c>
      <c r="B971" s="70" t="s">
        <v>460</v>
      </c>
      <c r="C971" s="73" t="s">
        <v>88</v>
      </c>
      <c r="D971" s="70" t="s">
        <v>80</v>
      </c>
      <c r="E971" s="71">
        <v>457</v>
      </c>
      <c r="F971" s="71">
        <v>1140</v>
      </c>
      <c r="G971" s="70" t="s">
        <v>88</v>
      </c>
      <c r="H971" s="70" t="s">
        <v>88</v>
      </c>
      <c r="J971" s="55"/>
      <c r="K971" s="70"/>
      <c r="L971" s="70"/>
      <c r="M971" s="64"/>
      <c r="N971" s="70"/>
      <c r="O971" s="71"/>
      <c r="P971" s="71"/>
      <c r="Q971" s="70"/>
      <c r="R971" s="70"/>
      <c r="S971" s="55"/>
    </row>
    <row r="972" spans="1:19" x14ac:dyDescent="0.25">
      <c r="A972" s="70" t="s">
        <v>727</v>
      </c>
      <c r="B972" s="70" t="s">
        <v>295</v>
      </c>
      <c r="C972" s="73" t="s">
        <v>151</v>
      </c>
      <c r="D972" s="70" t="s">
        <v>82</v>
      </c>
      <c r="E972" s="71">
        <v>432</v>
      </c>
      <c r="F972" s="71">
        <v>1363</v>
      </c>
      <c r="G972" s="70" t="s">
        <v>273</v>
      </c>
      <c r="H972" s="70" t="s">
        <v>151</v>
      </c>
      <c r="J972" s="55"/>
      <c r="K972" s="70"/>
      <c r="L972" s="70"/>
      <c r="M972" s="64"/>
      <c r="N972" s="70"/>
      <c r="O972" s="71"/>
      <c r="P972" s="71"/>
      <c r="Q972" s="70"/>
      <c r="R972" s="70"/>
      <c r="S972" s="55"/>
    </row>
    <row r="973" spans="1:19" x14ac:dyDescent="0.25">
      <c r="A973" s="70" t="s">
        <v>728</v>
      </c>
      <c r="B973" s="70" t="s">
        <v>729</v>
      </c>
      <c r="C973" s="73" t="s">
        <v>340</v>
      </c>
      <c r="D973" s="70" t="s">
        <v>83</v>
      </c>
      <c r="E973" s="71">
        <v>446</v>
      </c>
      <c r="F973" s="71">
        <v>1272</v>
      </c>
      <c r="G973" s="70" t="s">
        <v>389</v>
      </c>
      <c r="H973" s="70" t="s">
        <v>165</v>
      </c>
      <c r="J973" s="55"/>
      <c r="K973" s="70"/>
      <c r="L973" s="70"/>
      <c r="M973" s="64"/>
      <c r="N973" s="70"/>
      <c r="O973" s="71"/>
      <c r="P973" s="71"/>
      <c r="Q973" s="70"/>
      <c r="R973" s="70"/>
      <c r="S973" s="55"/>
    </row>
    <row r="974" spans="1:19" x14ac:dyDescent="0.25">
      <c r="A974" s="70" t="s">
        <v>730</v>
      </c>
      <c r="B974" s="70" t="s">
        <v>671</v>
      </c>
      <c r="C974" s="73" t="s">
        <v>947</v>
      </c>
      <c r="D974" s="70" t="s">
        <v>79</v>
      </c>
      <c r="E974" s="71">
        <v>308</v>
      </c>
      <c r="F974" s="71">
        <v>1475</v>
      </c>
      <c r="G974" s="70" t="s">
        <v>347</v>
      </c>
      <c r="H974" s="70" t="s">
        <v>117</v>
      </c>
      <c r="J974" s="55"/>
      <c r="K974" s="70"/>
      <c r="L974" s="70"/>
      <c r="M974" s="64"/>
      <c r="N974" s="70"/>
      <c r="O974" s="71"/>
      <c r="P974" s="71"/>
      <c r="Q974" s="70"/>
      <c r="R974" s="70"/>
      <c r="S974" s="55"/>
    </row>
    <row r="975" spans="1:19" x14ac:dyDescent="0.25">
      <c r="A975" s="70" t="s">
        <v>731</v>
      </c>
      <c r="B975" s="70" t="s">
        <v>296</v>
      </c>
      <c r="C975" s="73" t="s">
        <v>1802</v>
      </c>
      <c r="D975" s="70" t="s">
        <v>81</v>
      </c>
      <c r="E975" s="71">
        <v>596</v>
      </c>
      <c r="F975" s="71">
        <v>1444</v>
      </c>
      <c r="G975" s="70" t="s">
        <v>285</v>
      </c>
      <c r="H975" s="70" t="s">
        <v>133</v>
      </c>
      <c r="J975" s="55"/>
      <c r="K975" s="70"/>
      <c r="L975" s="70"/>
      <c r="M975" s="64"/>
      <c r="N975" s="70"/>
      <c r="O975" s="71"/>
      <c r="P975" s="71"/>
      <c r="Q975" s="70"/>
      <c r="R975" s="70"/>
      <c r="S975" s="55"/>
    </row>
    <row r="976" spans="1:19" x14ac:dyDescent="0.25">
      <c r="A976" s="70" t="s">
        <v>732</v>
      </c>
      <c r="B976" s="70" t="s">
        <v>404</v>
      </c>
      <c r="C976" s="73" t="s">
        <v>1792</v>
      </c>
      <c r="D976" s="70" t="s">
        <v>81</v>
      </c>
      <c r="E976" s="71">
        <v>467</v>
      </c>
      <c r="F976" s="71">
        <v>1353</v>
      </c>
      <c r="G976" s="70" t="s">
        <v>273</v>
      </c>
      <c r="H976" s="70" t="s">
        <v>129</v>
      </c>
      <c r="J976" s="55"/>
      <c r="K976" s="70"/>
      <c r="L976" s="70"/>
      <c r="M976" s="64"/>
      <c r="N976" s="70"/>
      <c r="O976" s="71"/>
      <c r="P976" s="71"/>
      <c r="Q976" s="70"/>
      <c r="R976" s="70"/>
      <c r="S976" s="55"/>
    </row>
    <row r="977" spans="1:19" x14ac:dyDescent="0.25">
      <c r="A977" s="70" t="s">
        <v>733</v>
      </c>
      <c r="B977" s="70" t="s">
        <v>733</v>
      </c>
      <c r="C977" s="73" t="s">
        <v>103</v>
      </c>
      <c r="D977" s="70" t="s">
        <v>78</v>
      </c>
      <c r="E977" s="71">
        <v>618</v>
      </c>
      <c r="F977" s="71">
        <v>1158</v>
      </c>
      <c r="G977" s="70" t="s">
        <v>307</v>
      </c>
      <c r="H977" s="70" t="s">
        <v>103</v>
      </c>
      <c r="J977" s="55"/>
      <c r="K977" s="70"/>
      <c r="L977" s="70"/>
      <c r="M977" s="64"/>
      <c r="N977" s="70"/>
      <c r="O977" s="71"/>
      <c r="P977" s="71"/>
      <c r="Q977" s="70"/>
      <c r="R977" s="70"/>
      <c r="S977" s="55"/>
    </row>
    <row r="978" spans="1:19" x14ac:dyDescent="0.25">
      <c r="A978" s="70" t="s">
        <v>734</v>
      </c>
      <c r="B978" s="70" t="s">
        <v>404</v>
      </c>
      <c r="C978" s="73" t="s">
        <v>1792</v>
      </c>
      <c r="D978" s="70" t="s">
        <v>81</v>
      </c>
      <c r="E978" s="71">
        <v>509</v>
      </c>
      <c r="F978" s="71">
        <v>1361</v>
      </c>
      <c r="G978" s="70" t="s">
        <v>273</v>
      </c>
      <c r="H978" s="70" t="s">
        <v>129</v>
      </c>
      <c r="J978" s="55"/>
      <c r="K978" s="70"/>
      <c r="L978" s="70"/>
      <c r="M978" s="64"/>
      <c r="N978" s="70"/>
      <c r="O978" s="71"/>
      <c r="P978" s="71"/>
      <c r="Q978" s="70"/>
      <c r="R978" s="70"/>
      <c r="S978" s="55"/>
    </row>
    <row r="979" spans="1:19" x14ac:dyDescent="0.25">
      <c r="A979" s="70" t="s">
        <v>735</v>
      </c>
      <c r="B979" s="70" t="s">
        <v>324</v>
      </c>
      <c r="C979" s="73" t="s">
        <v>141</v>
      </c>
      <c r="D979" s="70" t="s">
        <v>81</v>
      </c>
      <c r="E979" s="71">
        <v>364</v>
      </c>
      <c r="F979" s="71">
        <v>1422</v>
      </c>
      <c r="G979" s="70" t="s">
        <v>255</v>
      </c>
      <c r="H979" s="70" t="s">
        <v>141</v>
      </c>
      <c r="J979" s="55"/>
      <c r="K979" s="70"/>
      <c r="L979" s="70"/>
      <c r="M979" s="64"/>
      <c r="N979" s="70"/>
      <c r="O979" s="71"/>
      <c r="P979" s="71"/>
      <c r="Q979" s="70"/>
      <c r="R979" s="70"/>
      <c r="S979" s="55"/>
    </row>
    <row r="980" spans="1:19" x14ac:dyDescent="0.25">
      <c r="A980" s="70" t="s">
        <v>736</v>
      </c>
      <c r="B980" s="70" t="s">
        <v>736</v>
      </c>
      <c r="C980" s="73" t="s">
        <v>1805</v>
      </c>
      <c r="D980" s="70" t="s">
        <v>81</v>
      </c>
      <c r="E980" s="71">
        <v>273</v>
      </c>
      <c r="F980" s="71">
        <v>1522</v>
      </c>
      <c r="G980" s="70" t="s">
        <v>543</v>
      </c>
      <c r="H980" s="70" t="s">
        <v>153</v>
      </c>
      <c r="J980" s="55"/>
      <c r="K980" s="70"/>
      <c r="L980" s="70"/>
      <c r="M980" s="64"/>
      <c r="N980" s="70"/>
      <c r="O980" s="71"/>
      <c r="P980" s="71"/>
      <c r="Q980" s="70"/>
      <c r="R980" s="70"/>
      <c r="S980" s="55"/>
    </row>
    <row r="981" spans="1:19" x14ac:dyDescent="0.25">
      <c r="A981" s="70" t="s">
        <v>737</v>
      </c>
      <c r="B981" s="70" t="s">
        <v>738</v>
      </c>
      <c r="C981" s="73" t="s">
        <v>1554</v>
      </c>
      <c r="D981" s="70" t="s">
        <v>79</v>
      </c>
      <c r="E981" s="71">
        <v>340</v>
      </c>
      <c r="F981" s="71">
        <v>1279</v>
      </c>
      <c r="G981" s="70" t="s">
        <v>347</v>
      </c>
      <c r="H981" s="70" t="s">
        <v>121</v>
      </c>
      <c r="J981" s="55"/>
      <c r="K981" s="70"/>
      <c r="L981" s="70"/>
      <c r="M981" s="64"/>
      <c r="N981" s="70"/>
      <c r="O981" s="71"/>
      <c r="P981" s="71"/>
      <c r="Q981" s="70"/>
      <c r="R981" s="70"/>
      <c r="S981" s="55"/>
    </row>
    <row r="982" spans="1:19" x14ac:dyDescent="0.25">
      <c r="A982" s="70" t="s">
        <v>739</v>
      </c>
      <c r="B982" s="70" t="s">
        <v>689</v>
      </c>
      <c r="C982" s="73" t="s">
        <v>151</v>
      </c>
      <c r="D982" s="70" t="s">
        <v>82</v>
      </c>
      <c r="E982" s="71">
        <v>448</v>
      </c>
      <c r="F982" s="71">
        <v>1392</v>
      </c>
      <c r="G982" s="70" t="s">
        <v>273</v>
      </c>
      <c r="H982" s="70" t="s">
        <v>151</v>
      </c>
      <c r="J982" s="55"/>
      <c r="K982" s="70"/>
      <c r="L982" s="70"/>
      <c r="M982" s="64"/>
      <c r="N982" s="70"/>
      <c r="O982" s="71"/>
      <c r="P982" s="71"/>
      <c r="Q982" s="70"/>
      <c r="R982" s="70"/>
      <c r="S982" s="55"/>
    </row>
    <row r="983" spans="1:19" x14ac:dyDescent="0.25">
      <c r="A983" s="70" t="s">
        <v>740</v>
      </c>
      <c r="B983" s="70" t="s">
        <v>548</v>
      </c>
      <c r="C983" s="73" t="s">
        <v>1793</v>
      </c>
      <c r="D983" s="70" t="s">
        <v>81</v>
      </c>
      <c r="E983" s="71">
        <v>365</v>
      </c>
      <c r="F983" s="71">
        <v>1401</v>
      </c>
      <c r="G983" s="70" t="s">
        <v>255</v>
      </c>
      <c r="H983" s="70" t="s">
        <v>139</v>
      </c>
      <c r="J983" s="55"/>
      <c r="K983" s="70"/>
      <c r="L983" s="70"/>
      <c r="M983" s="64"/>
      <c r="N983" s="70"/>
      <c r="O983" s="71"/>
      <c r="P983" s="71"/>
      <c r="Q983" s="70"/>
      <c r="R983" s="70"/>
      <c r="S983" s="55"/>
    </row>
    <row r="984" spans="1:19" x14ac:dyDescent="0.25">
      <c r="A984" s="70" t="s">
        <v>537</v>
      </c>
      <c r="B984" s="70" t="s">
        <v>537</v>
      </c>
      <c r="C984" s="73" t="s">
        <v>1805</v>
      </c>
      <c r="D984" s="70" t="s">
        <v>81</v>
      </c>
      <c r="E984" s="71">
        <v>345</v>
      </c>
      <c r="F984" s="71">
        <v>1489</v>
      </c>
      <c r="G984" s="70" t="s">
        <v>285</v>
      </c>
      <c r="H984" s="70" t="s">
        <v>131</v>
      </c>
      <c r="J984" s="55"/>
      <c r="K984" s="70"/>
      <c r="L984" s="70"/>
      <c r="M984" s="64"/>
      <c r="N984" s="70"/>
      <c r="O984" s="71"/>
      <c r="P984" s="71"/>
      <c r="Q984" s="70"/>
      <c r="R984" s="70"/>
      <c r="S984" s="55"/>
    </row>
    <row r="985" spans="1:19" x14ac:dyDescent="0.25">
      <c r="A985" s="70" t="s">
        <v>741</v>
      </c>
      <c r="B985" s="70" t="s">
        <v>423</v>
      </c>
      <c r="C985" s="73" t="s">
        <v>1612</v>
      </c>
      <c r="D985" s="70" t="s">
        <v>83</v>
      </c>
      <c r="E985" s="71">
        <v>657</v>
      </c>
      <c r="F985" s="71">
        <v>1095</v>
      </c>
      <c r="G985" s="70" t="s">
        <v>322</v>
      </c>
      <c r="H985" s="70" t="s">
        <v>167</v>
      </c>
      <c r="J985" s="55"/>
      <c r="K985" s="70"/>
      <c r="L985" s="70"/>
      <c r="M985" s="64"/>
      <c r="N985" s="70"/>
      <c r="O985" s="71"/>
      <c r="P985" s="71"/>
      <c r="Q985" s="70"/>
      <c r="R985" s="70"/>
      <c r="S985" s="55"/>
    </row>
    <row r="986" spans="1:19" x14ac:dyDescent="0.25">
      <c r="A986" s="70" t="s">
        <v>742</v>
      </c>
      <c r="B986" s="70" t="s">
        <v>384</v>
      </c>
      <c r="C986" s="73" t="s">
        <v>1800</v>
      </c>
      <c r="D986" s="70" t="s">
        <v>82</v>
      </c>
      <c r="E986" s="71">
        <v>285</v>
      </c>
      <c r="F986" s="71">
        <v>1360</v>
      </c>
      <c r="G986" s="70" t="s">
        <v>258</v>
      </c>
      <c r="H986" s="70" t="s">
        <v>155</v>
      </c>
      <c r="J986" s="55"/>
      <c r="K986" s="70"/>
      <c r="L986" s="70"/>
      <c r="M986" s="64"/>
      <c r="N986" s="70"/>
      <c r="O986" s="71"/>
      <c r="P986" s="71"/>
      <c r="Q986" s="70"/>
      <c r="R986" s="70"/>
      <c r="S986" s="55"/>
    </row>
    <row r="987" spans="1:19" x14ac:dyDescent="0.25">
      <c r="A987" s="70" t="s">
        <v>743</v>
      </c>
      <c r="B987" s="70" t="s">
        <v>684</v>
      </c>
      <c r="C987" s="73" t="s">
        <v>151</v>
      </c>
      <c r="D987" s="70" t="s">
        <v>81</v>
      </c>
      <c r="E987" s="71">
        <v>489</v>
      </c>
      <c r="F987" s="71">
        <v>1365</v>
      </c>
      <c r="G987" s="70" t="s">
        <v>273</v>
      </c>
      <c r="H987" s="70" t="s">
        <v>151</v>
      </c>
      <c r="J987" s="55"/>
      <c r="K987" s="70"/>
      <c r="L987" s="70"/>
      <c r="M987" s="64"/>
      <c r="N987" s="70"/>
      <c r="O987" s="71"/>
      <c r="P987" s="71"/>
      <c r="Q987" s="70"/>
      <c r="R987" s="70"/>
      <c r="S987" s="55"/>
    </row>
    <row r="988" spans="1:19" x14ac:dyDescent="0.25">
      <c r="A988" s="70" t="s">
        <v>744</v>
      </c>
      <c r="B988" s="70" t="s">
        <v>533</v>
      </c>
      <c r="C988" s="73" t="s">
        <v>1794</v>
      </c>
      <c r="D988" s="70" t="s">
        <v>79</v>
      </c>
      <c r="E988" s="71">
        <v>349</v>
      </c>
      <c r="F988" s="71">
        <v>1360</v>
      </c>
      <c r="G988" s="70" t="s">
        <v>347</v>
      </c>
      <c r="H988" s="70" t="s">
        <v>115</v>
      </c>
      <c r="J988" s="55"/>
      <c r="K988" s="70"/>
      <c r="L988" s="70"/>
      <c r="M988" s="64"/>
      <c r="N988" s="70"/>
      <c r="O988" s="71"/>
      <c r="P988" s="71"/>
      <c r="Q988" s="70"/>
      <c r="R988" s="70"/>
      <c r="S988" s="55"/>
    </row>
    <row r="989" spans="1:19" x14ac:dyDescent="0.25">
      <c r="A989" s="70" t="s">
        <v>745</v>
      </c>
      <c r="B989" s="70" t="s">
        <v>745</v>
      </c>
      <c r="C989" s="73" t="s">
        <v>1810</v>
      </c>
      <c r="D989" s="70" t="s">
        <v>83</v>
      </c>
      <c r="E989" s="71">
        <v>461</v>
      </c>
      <c r="F989" s="71">
        <v>1238</v>
      </c>
      <c r="G989" s="70" t="s">
        <v>389</v>
      </c>
      <c r="H989" s="70" t="s">
        <v>165</v>
      </c>
      <c r="J989" s="55"/>
      <c r="K989" s="70"/>
      <c r="L989" s="70"/>
      <c r="M989" s="64"/>
      <c r="N989" s="70"/>
      <c r="O989" s="71"/>
      <c r="P989" s="71"/>
      <c r="Q989" s="70"/>
      <c r="R989" s="70"/>
      <c r="S989" s="55"/>
    </row>
    <row r="990" spans="1:19" x14ac:dyDescent="0.25">
      <c r="A990" s="70" t="s">
        <v>746</v>
      </c>
      <c r="B990" s="70" t="s">
        <v>391</v>
      </c>
      <c r="C990" s="73" t="s">
        <v>1134</v>
      </c>
      <c r="D990" s="70" t="s">
        <v>82</v>
      </c>
      <c r="E990" s="71">
        <v>822</v>
      </c>
      <c r="F990" s="71">
        <v>1204</v>
      </c>
      <c r="G990" s="70" t="s">
        <v>252</v>
      </c>
      <c r="H990" s="70" t="s">
        <v>91</v>
      </c>
      <c r="J990" s="55"/>
      <c r="K990" s="70"/>
      <c r="L990" s="70"/>
      <c r="M990" s="64"/>
      <c r="N990" s="70"/>
      <c r="O990" s="71"/>
      <c r="P990" s="71"/>
      <c r="Q990" s="70"/>
      <c r="R990" s="70"/>
      <c r="S990" s="55"/>
    </row>
    <row r="991" spans="1:19" x14ac:dyDescent="0.25">
      <c r="A991" s="70" t="s">
        <v>294</v>
      </c>
      <c r="B991" s="70" t="s">
        <v>306</v>
      </c>
      <c r="C991" s="73" t="s">
        <v>578</v>
      </c>
      <c r="D991" s="70" t="s">
        <v>82</v>
      </c>
      <c r="E991" s="71">
        <v>441</v>
      </c>
      <c r="F991" s="71">
        <v>1232</v>
      </c>
      <c r="G991" s="70" t="s">
        <v>307</v>
      </c>
      <c r="H991" s="70" t="s">
        <v>149</v>
      </c>
      <c r="J991" s="55"/>
      <c r="K991" s="70"/>
      <c r="L991" s="70"/>
      <c r="M991" s="64"/>
      <c r="N991" s="70"/>
      <c r="O991" s="71"/>
      <c r="P991" s="71"/>
      <c r="Q991" s="70"/>
      <c r="R991" s="70"/>
      <c r="S991" s="55"/>
    </row>
    <row r="992" spans="1:19" x14ac:dyDescent="0.25">
      <c r="A992" s="70" t="s">
        <v>747</v>
      </c>
      <c r="B992" s="70" t="s">
        <v>500</v>
      </c>
      <c r="C992" s="73" t="s">
        <v>1800</v>
      </c>
      <c r="D992" s="70" t="s">
        <v>82</v>
      </c>
      <c r="E992" s="71">
        <v>257</v>
      </c>
      <c r="F992" s="71">
        <v>1471</v>
      </c>
      <c r="G992" s="70" t="s">
        <v>345</v>
      </c>
      <c r="H992" s="70" t="s">
        <v>155</v>
      </c>
      <c r="J992" s="55"/>
      <c r="K992" s="70"/>
      <c r="L992" s="70"/>
      <c r="M992" s="64"/>
      <c r="N992" s="70"/>
      <c r="O992" s="71"/>
      <c r="P992" s="71"/>
      <c r="Q992" s="70"/>
      <c r="R992" s="70"/>
      <c r="S992" s="55"/>
    </row>
    <row r="993" spans="1:19" x14ac:dyDescent="0.25">
      <c r="A993" s="70" t="s">
        <v>748</v>
      </c>
      <c r="B993" s="70" t="s">
        <v>580</v>
      </c>
      <c r="C993" s="73" t="s">
        <v>1788</v>
      </c>
      <c r="D993" s="70" t="s">
        <v>81</v>
      </c>
      <c r="E993" s="71">
        <v>338</v>
      </c>
      <c r="F993" s="71">
        <v>1491</v>
      </c>
      <c r="G993" s="70" t="s">
        <v>255</v>
      </c>
      <c r="H993" s="70" t="s">
        <v>139</v>
      </c>
      <c r="J993" s="55"/>
      <c r="K993" s="70"/>
      <c r="L993" s="70"/>
      <c r="M993" s="64"/>
      <c r="N993" s="70"/>
      <c r="O993" s="71"/>
      <c r="P993" s="71"/>
      <c r="Q993" s="70"/>
      <c r="R993" s="70"/>
      <c r="S993" s="55"/>
    </row>
    <row r="994" spans="1:19" x14ac:dyDescent="0.25">
      <c r="A994" s="70" t="s">
        <v>749</v>
      </c>
      <c r="B994" s="70" t="s">
        <v>405</v>
      </c>
      <c r="C994" s="73" t="s">
        <v>1811</v>
      </c>
      <c r="D994" s="70" t="s">
        <v>81</v>
      </c>
      <c r="E994" s="71">
        <v>400</v>
      </c>
      <c r="F994" s="71">
        <v>1245</v>
      </c>
      <c r="G994" s="70" t="s">
        <v>333</v>
      </c>
      <c r="H994" s="70" t="s">
        <v>143</v>
      </c>
      <c r="J994" s="55"/>
      <c r="K994" s="70"/>
      <c r="L994" s="70"/>
      <c r="M994" s="64"/>
      <c r="N994" s="70"/>
      <c r="O994" s="71"/>
      <c r="P994" s="71"/>
      <c r="Q994" s="70"/>
      <c r="R994" s="70"/>
      <c r="S994" s="55"/>
    </row>
    <row r="995" spans="1:19" x14ac:dyDescent="0.25">
      <c r="A995" s="70" t="s">
        <v>750</v>
      </c>
      <c r="B995" s="70" t="s">
        <v>409</v>
      </c>
      <c r="C995" s="73" t="s">
        <v>1134</v>
      </c>
      <c r="D995" s="70" t="s">
        <v>82</v>
      </c>
      <c r="E995" s="71">
        <v>777</v>
      </c>
      <c r="F995" s="71">
        <v>1204</v>
      </c>
      <c r="G995" s="70" t="s">
        <v>252</v>
      </c>
      <c r="H995" s="70" t="s">
        <v>91</v>
      </c>
      <c r="J995" s="55"/>
      <c r="K995" s="70"/>
      <c r="L995" s="70"/>
      <c r="M995" s="64"/>
      <c r="N995" s="70"/>
      <c r="O995" s="71"/>
      <c r="P995" s="71"/>
      <c r="Q995" s="70"/>
      <c r="R995" s="70"/>
      <c r="S995" s="55"/>
    </row>
    <row r="996" spans="1:19" x14ac:dyDescent="0.25">
      <c r="A996" s="70" t="s">
        <v>751</v>
      </c>
      <c r="B996" s="70" t="s">
        <v>752</v>
      </c>
      <c r="C996" s="73" t="s">
        <v>1800</v>
      </c>
      <c r="D996" s="70" t="s">
        <v>82</v>
      </c>
      <c r="E996" s="71">
        <v>258</v>
      </c>
      <c r="F996" s="71">
        <v>1469</v>
      </c>
      <c r="G996" s="70" t="s">
        <v>492</v>
      </c>
      <c r="H996" s="70" t="s">
        <v>153</v>
      </c>
      <c r="J996" s="55"/>
      <c r="K996" s="70"/>
      <c r="L996" s="70"/>
      <c r="M996" s="64"/>
      <c r="N996" s="70"/>
      <c r="O996" s="71"/>
      <c r="P996" s="71"/>
      <c r="Q996" s="70"/>
      <c r="R996" s="70"/>
      <c r="S996" s="55"/>
    </row>
    <row r="997" spans="1:19" x14ac:dyDescent="0.25">
      <c r="A997" s="70" t="s">
        <v>753</v>
      </c>
      <c r="B997" s="70" t="s">
        <v>397</v>
      </c>
      <c r="C997" s="73" t="s">
        <v>91</v>
      </c>
      <c r="D997" s="70" t="s">
        <v>78</v>
      </c>
      <c r="E997" s="71">
        <v>757</v>
      </c>
      <c r="F997" s="71">
        <v>1283</v>
      </c>
      <c r="G997" s="70" t="s">
        <v>252</v>
      </c>
      <c r="H997" s="70" t="s">
        <v>99</v>
      </c>
      <c r="J997" s="55"/>
      <c r="K997" s="70"/>
      <c r="L997" s="70"/>
      <c r="M997" s="64"/>
      <c r="N997" s="70"/>
      <c r="O997" s="71"/>
      <c r="P997" s="71"/>
      <c r="Q997" s="70"/>
      <c r="R997" s="70"/>
      <c r="S997" s="55"/>
    </row>
    <row r="998" spans="1:19" x14ac:dyDescent="0.25">
      <c r="A998" s="70" t="s">
        <v>754</v>
      </c>
      <c r="B998" s="70" t="s">
        <v>754</v>
      </c>
      <c r="C998" s="73" t="s">
        <v>1800</v>
      </c>
      <c r="D998" s="70" t="s">
        <v>82</v>
      </c>
      <c r="E998" s="71">
        <v>275</v>
      </c>
      <c r="F998" s="71">
        <v>1379</v>
      </c>
      <c r="G998" s="70" t="s">
        <v>258</v>
      </c>
      <c r="H998" s="70" t="s">
        <v>155</v>
      </c>
      <c r="J998" s="55"/>
      <c r="K998" s="70"/>
      <c r="L998" s="70"/>
      <c r="M998" s="64"/>
      <c r="N998" s="70"/>
      <c r="O998" s="71"/>
      <c r="P998" s="71"/>
      <c r="Q998" s="70"/>
      <c r="R998" s="70"/>
      <c r="S998" s="55"/>
    </row>
    <row r="999" spans="1:19" x14ac:dyDescent="0.25">
      <c r="A999" s="70" t="s">
        <v>755</v>
      </c>
      <c r="B999" s="70" t="s">
        <v>453</v>
      </c>
      <c r="C999" s="73" t="s">
        <v>1612</v>
      </c>
      <c r="D999" s="70" t="s">
        <v>83</v>
      </c>
      <c r="E999" s="71">
        <v>663</v>
      </c>
      <c r="F999" s="71">
        <v>1080</v>
      </c>
      <c r="G999" s="70" t="s">
        <v>270</v>
      </c>
      <c r="H999" s="70" t="s">
        <v>168</v>
      </c>
      <c r="J999" s="55"/>
      <c r="K999" s="70"/>
      <c r="L999" s="70"/>
      <c r="M999" s="64"/>
      <c r="N999" s="70"/>
      <c r="O999" s="71"/>
      <c r="P999" s="71"/>
      <c r="Q999" s="70"/>
      <c r="R999" s="70"/>
      <c r="S999" s="55"/>
    </row>
    <row r="1000" spans="1:19" x14ac:dyDescent="0.25">
      <c r="A1000" s="70" t="s">
        <v>756</v>
      </c>
      <c r="B1000" s="70" t="s">
        <v>757</v>
      </c>
      <c r="C1000" s="73" t="s">
        <v>1811</v>
      </c>
      <c r="D1000" s="70" t="s">
        <v>81</v>
      </c>
      <c r="E1000" s="71">
        <v>445</v>
      </c>
      <c r="F1000" s="71">
        <v>1201</v>
      </c>
      <c r="G1000" s="70" t="s">
        <v>333</v>
      </c>
      <c r="H1000" s="70" t="s">
        <v>143</v>
      </c>
      <c r="J1000" s="55"/>
      <c r="K1000" s="70"/>
      <c r="L1000" s="70"/>
      <c r="M1000" s="64"/>
      <c r="N1000" s="70"/>
      <c r="O1000" s="71"/>
      <c r="P1000" s="71"/>
      <c r="Q1000" s="70"/>
      <c r="R1000" s="70"/>
      <c r="S1000" s="55"/>
    </row>
    <row r="1001" spans="1:19" x14ac:dyDescent="0.25">
      <c r="A1001" s="70" t="s">
        <v>758</v>
      </c>
      <c r="B1001" s="70" t="s">
        <v>759</v>
      </c>
      <c r="C1001" s="73" t="s">
        <v>2460</v>
      </c>
      <c r="D1001" s="70" t="s">
        <v>79</v>
      </c>
      <c r="E1001" s="71">
        <v>300</v>
      </c>
      <c r="F1001" s="71">
        <v>1533</v>
      </c>
      <c r="G1001" s="70" t="s">
        <v>303</v>
      </c>
      <c r="H1001" s="70" t="s">
        <v>131</v>
      </c>
      <c r="J1001" s="55"/>
      <c r="K1001" s="70"/>
      <c r="L1001" s="70"/>
      <c r="M1001" s="64"/>
      <c r="N1001" s="70"/>
      <c r="O1001" s="71"/>
      <c r="P1001" s="71"/>
      <c r="Q1001" s="70"/>
      <c r="R1001" s="70"/>
      <c r="S1001" s="55"/>
    </row>
    <row r="1002" spans="1:19" x14ac:dyDescent="0.25">
      <c r="A1002" s="70" t="s">
        <v>760</v>
      </c>
      <c r="B1002" s="70" t="s">
        <v>760</v>
      </c>
      <c r="C1002" s="73" t="s">
        <v>1803</v>
      </c>
      <c r="D1002" s="70" t="s">
        <v>83</v>
      </c>
      <c r="E1002" s="71">
        <v>618</v>
      </c>
      <c r="F1002" s="71">
        <v>1122</v>
      </c>
      <c r="G1002" s="70" t="s">
        <v>322</v>
      </c>
      <c r="H1002" s="70" t="s">
        <v>167</v>
      </c>
      <c r="J1002" s="55"/>
      <c r="K1002" s="70"/>
      <c r="L1002" s="70"/>
      <c r="M1002" s="64"/>
      <c r="N1002" s="70"/>
      <c r="O1002" s="71"/>
      <c r="P1002" s="71"/>
      <c r="Q1002" s="70"/>
      <c r="R1002" s="70"/>
      <c r="S1002" s="55"/>
    </row>
    <row r="1003" spans="1:19" x14ac:dyDescent="0.25">
      <c r="A1003" s="70" t="s">
        <v>761</v>
      </c>
      <c r="B1003" s="70" t="s">
        <v>395</v>
      </c>
      <c r="C1003" s="73" t="s">
        <v>1803</v>
      </c>
      <c r="D1003" s="70" t="s">
        <v>83</v>
      </c>
      <c r="E1003" s="71">
        <v>519</v>
      </c>
      <c r="F1003" s="71">
        <v>1199</v>
      </c>
      <c r="G1003" s="70" t="s">
        <v>341</v>
      </c>
      <c r="H1003" s="70" t="s">
        <v>161</v>
      </c>
      <c r="J1003" s="55"/>
      <c r="K1003" s="70"/>
      <c r="L1003" s="70"/>
      <c r="M1003" s="64"/>
      <c r="N1003" s="70"/>
      <c r="O1003" s="71"/>
      <c r="P1003" s="71"/>
      <c r="Q1003" s="70"/>
      <c r="R1003" s="70"/>
      <c r="S1003" s="55"/>
    </row>
    <row r="1004" spans="1:19" x14ac:dyDescent="0.25">
      <c r="A1004" s="70" t="s">
        <v>762</v>
      </c>
      <c r="B1004" s="70" t="s">
        <v>763</v>
      </c>
      <c r="C1004" s="73" t="s">
        <v>151</v>
      </c>
      <c r="D1004" s="70" t="s">
        <v>82</v>
      </c>
      <c r="E1004" s="71">
        <v>265</v>
      </c>
      <c r="F1004" s="71">
        <v>1461</v>
      </c>
      <c r="G1004" s="70" t="s">
        <v>543</v>
      </c>
      <c r="H1004" s="70" t="s">
        <v>151</v>
      </c>
      <c r="J1004" s="55"/>
      <c r="K1004" s="70"/>
      <c r="L1004" s="70"/>
      <c r="M1004" s="64"/>
      <c r="N1004" s="70"/>
      <c r="O1004" s="71"/>
      <c r="P1004" s="71"/>
      <c r="Q1004" s="70"/>
      <c r="R1004" s="70"/>
      <c r="S1004" s="55"/>
    </row>
    <row r="1005" spans="1:19" x14ac:dyDescent="0.25">
      <c r="A1005" s="70" t="s">
        <v>764</v>
      </c>
      <c r="B1005" s="70" t="s">
        <v>704</v>
      </c>
      <c r="C1005" s="73" t="s">
        <v>151</v>
      </c>
      <c r="D1005" s="70" t="s">
        <v>82</v>
      </c>
      <c r="E1005" s="71">
        <v>346</v>
      </c>
      <c r="F1005" s="71">
        <v>1402</v>
      </c>
      <c r="G1005" s="70" t="s">
        <v>273</v>
      </c>
      <c r="H1005" s="70" t="s">
        <v>151</v>
      </c>
      <c r="J1005" s="55"/>
      <c r="K1005" s="70"/>
      <c r="L1005" s="70"/>
      <c r="M1005" s="64"/>
      <c r="N1005" s="70"/>
      <c r="O1005" s="71"/>
      <c r="P1005" s="71"/>
      <c r="Q1005" s="70"/>
      <c r="R1005" s="70"/>
      <c r="S1005" s="55"/>
    </row>
    <row r="1006" spans="1:19" x14ac:dyDescent="0.25">
      <c r="A1006" s="70" t="s">
        <v>765</v>
      </c>
      <c r="B1006" s="70" t="s">
        <v>294</v>
      </c>
      <c r="C1006" s="73" t="s">
        <v>1800</v>
      </c>
      <c r="D1006" s="70" t="s">
        <v>82</v>
      </c>
      <c r="E1006" s="71">
        <v>322</v>
      </c>
      <c r="F1006" s="71">
        <v>1333</v>
      </c>
      <c r="G1006" s="70" t="s">
        <v>258</v>
      </c>
      <c r="H1006" s="70" t="s">
        <v>159</v>
      </c>
      <c r="J1006" s="55"/>
      <c r="K1006" s="70"/>
      <c r="L1006" s="70"/>
      <c r="M1006" s="64"/>
      <c r="N1006" s="70"/>
      <c r="O1006" s="71"/>
      <c r="P1006" s="71"/>
      <c r="Q1006" s="70"/>
      <c r="R1006" s="70"/>
      <c r="S1006" s="55"/>
    </row>
    <row r="1007" spans="1:19" x14ac:dyDescent="0.25">
      <c r="A1007" s="70" t="s">
        <v>766</v>
      </c>
      <c r="B1007" s="70" t="s">
        <v>697</v>
      </c>
      <c r="C1007" s="73" t="s">
        <v>380</v>
      </c>
      <c r="D1007" s="70" t="s">
        <v>78</v>
      </c>
      <c r="E1007" s="71">
        <v>479</v>
      </c>
      <c r="F1007" s="71">
        <v>1382</v>
      </c>
      <c r="G1007" s="70" t="s">
        <v>273</v>
      </c>
      <c r="H1007" s="70" t="s">
        <v>97</v>
      </c>
      <c r="J1007" s="55"/>
      <c r="K1007" s="70"/>
      <c r="L1007" s="70"/>
      <c r="M1007" s="64"/>
      <c r="N1007" s="70"/>
      <c r="O1007" s="71"/>
      <c r="P1007" s="71"/>
      <c r="Q1007" s="70"/>
      <c r="R1007" s="70"/>
      <c r="S1007" s="55"/>
    </row>
    <row r="1008" spans="1:19" x14ac:dyDescent="0.25">
      <c r="A1008" s="70" t="s">
        <v>767</v>
      </c>
      <c r="B1008" s="70" t="s">
        <v>269</v>
      </c>
      <c r="C1008" s="73" t="s">
        <v>1795</v>
      </c>
      <c r="D1008" s="70" t="s">
        <v>83</v>
      </c>
      <c r="E1008" s="71">
        <v>700</v>
      </c>
      <c r="F1008" s="71">
        <v>1025</v>
      </c>
      <c r="G1008" s="70" t="s">
        <v>270</v>
      </c>
      <c r="H1008" s="70" t="s">
        <v>168</v>
      </c>
      <c r="J1008" s="55"/>
      <c r="K1008" s="70"/>
      <c r="L1008" s="70"/>
      <c r="M1008" s="64"/>
      <c r="N1008" s="70"/>
      <c r="O1008" s="71"/>
      <c r="P1008" s="71"/>
      <c r="Q1008" s="70"/>
      <c r="R1008" s="70"/>
      <c r="S1008" s="55"/>
    </row>
    <row r="1009" spans="1:19" x14ac:dyDescent="0.25">
      <c r="A1009" s="70" t="s">
        <v>768</v>
      </c>
      <c r="B1009" s="70" t="s">
        <v>433</v>
      </c>
      <c r="C1009" s="73" t="s">
        <v>1802</v>
      </c>
      <c r="D1009" s="70" t="s">
        <v>81</v>
      </c>
      <c r="E1009" s="71">
        <v>424</v>
      </c>
      <c r="F1009" s="71">
        <v>1479</v>
      </c>
      <c r="G1009" s="70" t="s">
        <v>273</v>
      </c>
      <c r="H1009" s="70" t="s">
        <v>133</v>
      </c>
      <c r="J1009" s="55"/>
      <c r="K1009" s="70"/>
      <c r="L1009" s="70"/>
      <c r="M1009" s="64"/>
      <c r="N1009" s="70"/>
      <c r="O1009" s="71"/>
      <c r="P1009" s="71"/>
      <c r="Q1009" s="70"/>
      <c r="R1009" s="70"/>
      <c r="S1009" s="55"/>
    </row>
    <row r="1010" spans="1:19" x14ac:dyDescent="0.25">
      <c r="A1010" s="70" t="s">
        <v>769</v>
      </c>
      <c r="B1010" s="70" t="s">
        <v>423</v>
      </c>
      <c r="C1010" s="73" t="s">
        <v>1612</v>
      </c>
      <c r="D1010" s="70" t="s">
        <v>83</v>
      </c>
      <c r="E1010" s="71">
        <v>659</v>
      </c>
      <c r="F1010" s="71">
        <v>1096</v>
      </c>
      <c r="G1010" s="70" t="s">
        <v>322</v>
      </c>
      <c r="H1010" s="70" t="s">
        <v>167</v>
      </c>
      <c r="J1010" s="55"/>
      <c r="K1010" s="70"/>
      <c r="L1010" s="70"/>
      <c r="M1010" s="64"/>
      <c r="N1010" s="70"/>
      <c r="O1010" s="71"/>
      <c r="P1010" s="71"/>
      <c r="Q1010" s="70"/>
      <c r="R1010" s="70"/>
      <c r="S1010" s="55"/>
    </row>
    <row r="1011" spans="1:19" x14ac:dyDescent="0.25">
      <c r="A1011" s="70" t="s">
        <v>770</v>
      </c>
      <c r="B1011" s="70" t="s">
        <v>644</v>
      </c>
      <c r="C1011" s="73" t="s">
        <v>1796</v>
      </c>
      <c r="D1011" s="70" t="s">
        <v>82</v>
      </c>
      <c r="E1011" s="71">
        <v>289</v>
      </c>
      <c r="F1011" s="71">
        <v>1391</v>
      </c>
      <c r="G1011" s="70" t="s">
        <v>258</v>
      </c>
      <c r="H1011" s="70" t="s">
        <v>155</v>
      </c>
      <c r="J1011" s="55"/>
      <c r="K1011" s="70"/>
      <c r="L1011" s="70"/>
      <c r="M1011" s="64"/>
      <c r="N1011" s="70"/>
      <c r="O1011" s="71"/>
      <c r="P1011" s="71"/>
      <c r="Q1011" s="70"/>
      <c r="R1011" s="70"/>
      <c r="S1011" s="55"/>
    </row>
    <row r="1012" spans="1:19" x14ac:dyDescent="0.25">
      <c r="A1012" s="70" t="s">
        <v>771</v>
      </c>
      <c r="B1012" s="70" t="s">
        <v>772</v>
      </c>
      <c r="C1012" s="73" t="s">
        <v>1808</v>
      </c>
      <c r="D1012" s="70" t="s">
        <v>82</v>
      </c>
      <c r="E1012" s="71">
        <v>386</v>
      </c>
      <c r="F1012" s="71">
        <v>1331</v>
      </c>
      <c r="G1012" s="70" t="s">
        <v>258</v>
      </c>
      <c r="H1012" s="70" t="s">
        <v>157</v>
      </c>
      <c r="J1012" s="55"/>
      <c r="K1012" s="70"/>
      <c r="L1012" s="70"/>
      <c r="M1012" s="64"/>
      <c r="N1012" s="70"/>
      <c r="O1012" s="71"/>
      <c r="P1012" s="71"/>
      <c r="Q1012" s="70"/>
      <c r="R1012" s="70"/>
      <c r="S1012" s="55"/>
    </row>
    <row r="1013" spans="1:19" x14ac:dyDescent="0.25">
      <c r="A1013" s="70" t="s">
        <v>773</v>
      </c>
      <c r="B1013" s="70" t="s">
        <v>774</v>
      </c>
      <c r="C1013" s="73" t="s">
        <v>773</v>
      </c>
      <c r="D1013" s="70" t="s">
        <v>78</v>
      </c>
      <c r="E1013" s="71">
        <v>464</v>
      </c>
      <c r="F1013" s="71">
        <v>1386</v>
      </c>
      <c r="G1013" s="70" t="s">
        <v>252</v>
      </c>
      <c r="H1013" s="70" t="s">
        <v>93</v>
      </c>
      <c r="J1013" s="55"/>
      <c r="K1013" s="70"/>
      <c r="L1013" s="70"/>
      <c r="M1013" s="64"/>
      <c r="N1013" s="70"/>
      <c r="O1013" s="71"/>
      <c r="P1013" s="71"/>
      <c r="Q1013" s="70"/>
      <c r="R1013" s="70"/>
      <c r="S1013" s="55"/>
    </row>
    <row r="1014" spans="1:19" x14ac:dyDescent="0.25">
      <c r="A1014" s="70" t="s">
        <v>775</v>
      </c>
      <c r="B1014" s="70" t="s">
        <v>776</v>
      </c>
      <c r="C1014" s="73" t="s">
        <v>655</v>
      </c>
      <c r="D1014" s="70" t="s">
        <v>78</v>
      </c>
      <c r="E1014" s="71">
        <v>568</v>
      </c>
      <c r="F1014" s="71">
        <v>1365</v>
      </c>
      <c r="G1014" s="70" t="s">
        <v>252</v>
      </c>
      <c r="H1014" s="70" t="s">
        <v>99</v>
      </c>
      <c r="J1014" s="55"/>
      <c r="K1014" s="70"/>
      <c r="L1014" s="70"/>
      <c r="M1014" s="64"/>
      <c r="N1014" s="70"/>
      <c r="O1014" s="71"/>
      <c r="P1014" s="71"/>
      <c r="Q1014" s="70"/>
      <c r="R1014" s="70"/>
      <c r="S1014" s="55"/>
    </row>
    <row r="1015" spans="1:19" x14ac:dyDescent="0.25">
      <c r="A1015" s="70" t="s">
        <v>777</v>
      </c>
      <c r="B1015" s="70" t="s">
        <v>480</v>
      </c>
      <c r="C1015" s="73" t="s">
        <v>1348</v>
      </c>
      <c r="D1015" s="70" t="s">
        <v>81</v>
      </c>
      <c r="E1015" s="71">
        <v>355</v>
      </c>
      <c r="F1015" s="71">
        <v>1531</v>
      </c>
      <c r="G1015" s="70" t="s">
        <v>255</v>
      </c>
      <c r="H1015" s="70" t="s">
        <v>139</v>
      </c>
      <c r="J1015" s="55"/>
      <c r="K1015" s="70"/>
      <c r="L1015" s="70"/>
      <c r="M1015" s="64"/>
      <c r="N1015" s="70"/>
      <c r="O1015" s="71"/>
      <c r="P1015" s="71"/>
      <c r="Q1015" s="70"/>
      <c r="R1015" s="70"/>
      <c r="S1015" s="55"/>
    </row>
    <row r="1016" spans="1:19" x14ac:dyDescent="0.25">
      <c r="A1016" s="70" t="s">
        <v>778</v>
      </c>
      <c r="B1016" s="70" t="s">
        <v>475</v>
      </c>
      <c r="C1016" s="73" t="s">
        <v>1804</v>
      </c>
      <c r="D1016" s="70" t="s">
        <v>81</v>
      </c>
      <c r="E1016" s="71">
        <v>468</v>
      </c>
      <c r="F1016" s="71">
        <v>1463</v>
      </c>
      <c r="G1016" s="70" t="s">
        <v>273</v>
      </c>
      <c r="H1016" s="70" t="s">
        <v>137</v>
      </c>
      <c r="J1016" s="55"/>
      <c r="K1016" s="70"/>
      <c r="L1016" s="70"/>
      <c r="M1016" s="64"/>
      <c r="N1016" s="70"/>
      <c r="O1016" s="71"/>
      <c r="P1016" s="71"/>
      <c r="Q1016" s="70"/>
      <c r="R1016" s="70"/>
      <c r="S1016" s="55"/>
    </row>
    <row r="1017" spans="1:19" x14ac:dyDescent="0.25">
      <c r="A1017" s="70" t="s">
        <v>779</v>
      </c>
      <c r="B1017" s="70" t="s">
        <v>780</v>
      </c>
      <c r="C1017" s="73" t="s">
        <v>1808</v>
      </c>
      <c r="D1017" s="70" t="s">
        <v>82</v>
      </c>
      <c r="E1017" s="71">
        <v>377</v>
      </c>
      <c r="F1017" s="71">
        <v>1328</v>
      </c>
      <c r="G1017" s="70" t="s">
        <v>258</v>
      </c>
      <c r="H1017" s="70" t="s">
        <v>157</v>
      </c>
      <c r="J1017" s="55"/>
      <c r="K1017" s="70"/>
      <c r="L1017" s="70"/>
      <c r="M1017" s="64"/>
      <c r="N1017" s="70"/>
      <c r="O1017" s="71"/>
      <c r="P1017" s="71"/>
      <c r="Q1017" s="70"/>
      <c r="R1017" s="70"/>
      <c r="S1017" s="55"/>
    </row>
    <row r="1018" spans="1:19" x14ac:dyDescent="0.25">
      <c r="A1018" s="70" t="s">
        <v>781</v>
      </c>
      <c r="B1018" s="70" t="s">
        <v>782</v>
      </c>
      <c r="C1018" s="73" t="s">
        <v>1789</v>
      </c>
      <c r="D1018" s="70" t="s">
        <v>82</v>
      </c>
      <c r="E1018" s="71">
        <v>240</v>
      </c>
      <c r="F1018" s="71">
        <v>1454</v>
      </c>
      <c r="G1018" s="70" t="s">
        <v>345</v>
      </c>
      <c r="H1018" s="70" t="s">
        <v>155</v>
      </c>
      <c r="J1018" s="55"/>
      <c r="K1018" s="70"/>
      <c r="L1018" s="70"/>
      <c r="M1018" s="64"/>
      <c r="N1018" s="70"/>
      <c r="O1018" s="71"/>
      <c r="P1018" s="71"/>
      <c r="Q1018" s="70"/>
      <c r="R1018" s="70"/>
      <c r="S1018" s="55"/>
    </row>
    <row r="1019" spans="1:19" x14ac:dyDescent="0.25">
      <c r="A1019" s="70" t="s">
        <v>783</v>
      </c>
      <c r="B1019" s="70" t="s">
        <v>494</v>
      </c>
      <c r="C1019" s="73" t="s">
        <v>1795</v>
      </c>
      <c r="D1019" s="70" t="s">
        <v>83</v>
      </c>
      <c r="E1019" s="71">
        <v>737</v>
      </c>
      <c r="F1019" s="71">
        <v>1047</v>
      </c>
      <c r="G1019" s="70" t="s">
        <v>270</v>
      </c>
      <c r="H1019" s="70" t="s">
        <v>168</v>
      </c>
      <c r="J1019" s="55"/>
      <c r="K1019" s="70"/>
      <c r="L1019" s="70"/>
      <c r="M1019" s="64"/>
      <c r="N1019" s="70"/>
      <c r="O1019" s="71"/>
      <c r="P1019" s="71"/>
      <c r="Q1019" s="70"/>
      <c r="R1019" s="70"/>
      <c r="S1019" s="55"/>
    </row>
    <row r="1020" spans="1:19" x14ac:dyDescent="0.25">
      <c r="A1020" s="70" t="s">
        <v>784</v>
      </c>
      <c r="B1020" s="70" t="s">
        <v>480</v>
      </c>
      <c r="C1020" s="73" t="s">
        <v>1348</v>
      </c>
      <c r="D1020" s="70" t="s">
        <v>81</v>
      </c>
      <c r="E1020" s="71">
        <v>357</v>
      </c>
      <c r="F1020" s="71">
        <v>1538</v>
      </c>
      <c r="G1020" s="70" t="s">
        <v>255</v>
      </c>
      <c r="H1020" s="70" t="s">
        <v>139</v>
      </c>
      <c r="J1020" s="55"/>
      <c r="K1020" s="70"/>
      <c r="L1020" s="70"/>
      <c r="M1020" s="64"/>
      <c r="N1020" s="70"/>
      <c r="O1020" s="71"/>
      <c r="P1020" s="71"/>
      <c r="Q1020" s="70"/>
      <c r="R1020" s="70"/>
      <c r="S1020" s="55"/>
    </row>
    <row r="1021" spans="1:19" x14ac:dyDescent="0.25">
      <c r="A1021" s="70" t="s">
        <v>785</v>
      </c>
      <c r="B1021" s="70" t="s">
        <v>676</v>
      </c>
      <c r="C1021" s="73" t="s">
        <v>578</v>
      </c>
      <c r="D1021" s="70" t="s">
        <v>82</v>
      </c>
      <c r="E1021" s="71">
        <v>470</v>
      </c>
      <c r="F1021" s="71">
        <v>1226</v>
      </c>
      <c r="G1021" s="70" t="s">
        <v>307</v>
      </c>
      <c r="H1021" s="70" t="s">
        <v>149</v>
      </c>
      <c r="J1021" s="55"/>
      <c r="K1021" s="70"/>
      <c r="L1021" s="70"/>
      <c r="M1021" s="64"/>
      <c r="N1021" s="70"/>
      <c r="O1021" s="71"/>
      <c r="P1021" s="71"/>
      <c r="Q1021" s="70"/>
      <c r="R1021" s="70"/>
      <c r="S1021" s="55"/>
    </row>
    <row r="1022" spans="1:19" x14ac:dyDescent="0.25">
      <c r="A1022" s="70" t="s">
        <v>786</v>
      </c>
      <c r="B1022" s="70" t="s">
        <v>785</v>
      </c>
      <c r="C1022" s="73" t="s">
        <v>1792</v>
      </c>
      <c r="D1022" s="70" t="s">
        <v>81</v>
      </c>
      <c r="E1022" s="71">
        <v>508</v>
      </c>
      <c r="F1022" s="71">
        <v>1409</v>
      </c>
      <c r="G1022" s="70" t="s">
        <v>273</v>
      </c>
      <c r="H1022" s="70" t="s">
        <v>129</v>
      </c>
      <c r="J1022" s="55"/>
      <c r="K1022" s="70"/>
      <c r="L1022" s="70"/>
      <c r="M1022" s="64"/>
      <c r="N1022" s="70"/>
      <c r="O1022" s="71"/>
      <c r="P1022" s="71"/>
      <c r="Q1022" s="70"/>
      <c r="R1022" s="70"/>
      <c r="S1022" s="55"/>
    </row>
    <row r="1023" spans="1:19" x14ac:dyDescent="0.25">
      <c r="A1023" s="70" t="s">
        <v>787</v>
      </c>
      <c r="B1023" s="70" t="s">
        <v>423</v>
      </c>
      <c r="C1023" s="73" t="s">
        <v>1612</v>
      </c>
      <c r="D1023" s="70" t="s">
        <v>83</v>
      </c>
      <c r="E1023" s="71">
        <v>652</v>
      </c>
      <c r="F1023" s="71">
        <v>1097</v>
      </c>
      <c r="G1023" s="70" t="s">
        <v>322</v>
      </c>
      <c r="H1023" s="70" t="s">
        <v>167</v>
      </c>
      <c r="J1023" s="55"/>
      <c r="K1023" s="70"/>
      <c r="L1023" s="70"/>
      <c r="M1023" s="64"/>
      <c r="N1023" s="70"/>
      <c r="O1023" s="71"/>
      <c r="P1023" s="71"/>
      <c r="Q1023" s="70"/>
      <c r="R1023" s="70"/>
      <c r="S1023" s="55"/>
    </row>
    <row r="1024" spans="1:19" x14ac:dyDescent="0.25">
      <c r="A1024" s="70" t="s">
        <v>788</v>
      </c>
      <c r="B1024" s="70" t="s">
        <v>300</v>
      </c>
      <c r="C1024" s="73" t="s">
        <v>1792</v>
      </c>
      <c r="D1024" s="70" t="s">
        <v>81</v>
      </c>
      <c r="E1024" s="71">
        <v>616</v>
      </c>
      <c r="F1024" s="71">
        <v>1359</v>
      </c>
      <c r="G1024" s="70" t="s">
        <v>273</v>
      </c>
      <c r="H1024" s="70" t="s">
        <v>129</v>
      </c>
      <c r="J1024" s="55"/>
      <c r="K1024" s="70"/>
      <c r="L1024" s="70"/>
      <c r="M1024" s="64"/>
      <c r="N1024" s="70"/>
      <c r="O1024" s="71"/>
      <c r="P1024" s="71"/>
      <c r="Q1024" s="70"/>
      <c r="R1024" s="70"/>
      <c r="S1024" s="55"/>
    </row>
    <row r="1025" spans="1:19" x14ac:dyDescent="0.25">
      <c r="A1025" s="70" t="s">
        <v>789</v>
      </c>
      <c r="B1025" s="70" t="s">
        <v>790</v>
      </c>
      <c r="C1025" s="73" t="s">
        <v>1804</v>
      </c>
      <c r="D1025" s="70" t="s">
        <v>81</v>
      </c>
      <c r="E1025" s="71">
        <v>442</v>
      </c>
      <c r="F1025" s="71">
        <v>1478</v>
      </c>
      <c r="G1025" s="70" t="s">
        <v>273</v>
      </c>
      <c r="H1025" s="70" t="s">
        <v>137</v>
      </c>
      <c r="J1025" s="55"/>
      <c r="K1025" s="70"/>
      <c r="L1025" s="70"/>
      <c r="M1025" s="64"/>
      <c r="N1025" s="70"/>
      <c r="O1025" s="71"/>
      <c r="P1025" s="71"/>
      <c r="Q1025" s="70"/>
      <c r="R1025" s="70"/>
      <c r="S1025" s="55"/>
    </row>
    <row r="1026" spans="1:19" x14ac:dyDescent="0.25">
      <c r="A1026" s="70" t="s">
        <v>791</v>
      </c>
      <c r="B1026" s="70" t="s">
        <v>314</v>
      </c>
      <c r="C1026" s="73" t="s">
        <v>1795</v>
      </c>
      <c r="D1026" s="70" t="s">
        <v>83</v>
      </c>
      <c r="E1026" s="71">
        <v>741</v>
      </c>
      <c r="F1026" s="71">
        <v>1053</v>
      </c>
      <c r="G1026" s="70" t="s">
        <v>315</v>
      </c>
      <c r="H1026" s="70" t="s">
        <v>167</v>
      </c>
      <c r="J1026" s="55"/>
      <c r="K1026" s="70"/>
      <c r="L1026" s="70"/>
      <c r="M1026" s="64"/>
      <c r="N1026" s="70"/>
      <c r="O1026" s="71"/>
      <c r="P1026" s="71"/>
      <c r="Q1026" s="70"/>
      <c r="R1026" s="70"/>
      <c r="S1026" s="55"/>
    </row>
    <row r="1027" spans="1:19" x14ac:dyDescent="0.25">
      <c r="A1027" s="70" t="s">
        <v>792</v>
      </c>
      <c r="B1027" s="70" t="s">
        <v>266</v>
      </c>
      <c r="C1027" s="73" t="s">
        <v>1612</v>
      </c>
      <c r="D1027" s="70" t="s">
        <v>83</v>
      </c>
      <c r="E1027" s="71">
        <v>784</v>
      </c>
      <c r="F1027" s="71">
        <v>1061</v>
      </c>
      <c r="G1027" s="70" t="s">
        <v>315</v>
      </c>
      <c r="H1027" s="70" t="s">
        <v>167</v>
      </c>
      <c r="J1027" s="55"/>
      <c r="K1027" s="70"/>
      <c r="L1027" s="70"/>
      <c r="M1027" s="64"/>
      <c r="N1027" s="70"/>
      <c r="O1027" s="71"/>
      <c r="P1027" s="71"/>
      <c r="Q1027" s="70"/>
      <c r="R1027" s="70"/>
      <c r="S1027" s="55"/>
    </row>
    <row r="1028" spans="1:19" x14ac:dyDescent="0.25">
      <c r="A1028" s="70" t="s">
        <v>793</v>
      </c>
      <c r="B1028" s="70" t="s">
        <v>794</v>
      </c>
      <c r="C1028" s="73" t="s">
        <v>1612</v>
      </c>
      <c r="D1028" s="70" t="s">
        <v>83</v>
      </c>
      <c r="E1028" s="71">
        <v>804</v>
      </c>
      <c r="F1028" s="71">
        <v>1062</v>
      </c>
      <c r="G1028" s="70" t="s">
        <v>315</v>
      </c>
      <c r="H1028" s="70" t="s">
        <v>167</v>
      </c>
      <c r="J1028" s="55"/>
      <c r="K1028" s="70"/>
      <c r="L1028" s="70"/>
      <c r="M1028" s="64"/>
      <c r="N1028" s="70"/>
      <c r="O1028" s="71"/>
      <c r="P1028" s="71"/>
      <c r="Q1028" s="70"/>
      <c r="R1028" s="70"/>
      <c r="S1028" s="55"/>
    </row>
    <row r="1029" spans="1:19" x14ac:dyDescent="0.25">
      <c r="A1029" s="70" t="s">
        <v>795</v>
      </c>
      <c r="B1029" s="70" t="s">
        <v>404</v>
      </c>
      <c r="C1029" s="73" t="s">
        <v>1792</v>
      </c>
      <c r="D1029" s="70" t="s">
        <v>81</v>
      </c>
      <c r="E1029" s="71">
        <v>485</v>
      </c>
      <c r="F1029" s="71">
        <v>1350</v>
      </c>
      <c r="G1029" s="70" t="s">
        <v>273</v>
      </c>
      <c r="H1029" s="70" t="s">
        <v>129</v>
      </c>
      <c r="J1029" s="55"/>
      <c r="K1029" s="70"/>
      <c r="L1029" s="70"/>
      <c r="M1029" s="64"/>
      <c r="N1029" s="70"/>
      <c r="O1029" s="71"/>
      <c r="P1029" s="71"/>
      <c r="Q1029" s="70"/>
      <c r="R1029" s="70"/>
      <c r="S1029" s="55"/>
    </row>
    <row r="1030" spans="1:19" x14ac:dyDescent="0.25">
      <c r="A1030" s="70" t="s">
        <v>796</v>
      </c>
      <c r="B1030" s="70" t="s">
        <v>505</v>
      </c>
      <c r="C1030" s="73" t="s">
        <v>1796</v>
      </c>
      <c r="D1030" s="70" t="s">
        <v>82</v>
      </c>
      <c r="E1030" s="71">
        <v>281</v>
      </c>
      <c r="F1030" s="71">
        <v>1403</v>
      </c>
      <c r="G1030" s="70" t="s">
        <v>258</v>
      </c>
      <c r="H1030" s="70" t="s">
        <v>155</v>
      </c>
      <c r="J1030" s="55"/>
      <c r="K1030" s="70"/>
      <c r="L1030" s="70"/>
      <c r="M1030" s="64"/>
      <c r="N1030" s="70"/>
      <c r="O1030" s="71"/>
      <c r="P1030" s="71"/>
      <c r="Q1030" s="70"/>
      <c r="R1030" s="70"/>
      <c r="S1030" s="55"/>
    </row>
    <row r="1031" spans="1:19" x14ac:dyDescent="0.25">
      <c r="A1031" s="70" t="s">
        <v>797</v>
      </c>
      <c r="B1031" s="70" t="s">
        <v>460</v>
      </c>
      <c r="C1031" s="73" t="s">
        <v>88</v>
      </c>
      <c r="D1031" s="70" t="s">
        <v>80</v>
      </c>
      <c r="E1031" s="71">
        <v>450</v>
      </c>
      <c r="F1031" s="71">
        <v>1137</v>
      </c>
      <c r="G1031" s="70" t="s">
        <v>88</v>
      </c>
      <c r="H1031" s="70" t="s">
        <v>88</v>
      </c>
      <c r="J1031" s="55"/>
      <c r="K1031" s="70"/>
      <c r="L1031" s="70"/>
      <c r="M1031" s="64"/>
      <c r="N1031" s="70"/>
      <c r="O1031" s="71"/>
      <c r="P1031" s="71"/>
      <c r="Q1031" s="70"/>
      <c r="R1031" s="70"/>
      <c r="S1031" s="55"/>
    </row>
    <row r="1032" spans="1:19" x14ac:dyDescent="0.25">
      <c r="A1032" s="70" t="s">
        <v>798</v>
      </c>
      <c r="B1032" s="70" t="s">
        <v>798</v>
      </c>
      <c r="C1032" s="73" t="s">
        <v>578</v>
      </c>
      <c r="D1032" s="70" t="s">
        <v>82</v>
      </c>
      <c r="E1032" s="71">
        <v>467</v>
      </c>
      <c r="F1032" s="71">
        <v>1211</v>
      </c>
      <c r="G1032" s="70" t="s">
        <v>311</v>
      </c>
      <c r="H1032" s="70" t="s">
        <v>149</v>
      </c>
      <c r="J1032" s="55"/>
      <c r="K1032" s="70"/>
      <c r="L1032" s="70"/>
      <c r="M1032" s="64"/>
      <c r="N1032" s="70"/>
      <c r="O1032" s="71"/>
      <c r="P1032" s="71"/>
      <c r="Q1032" s="70"/>
      <c r="R1032" s="70"/>
      <c r="S1032" s="55"/>
    </row>
    <row r="1033" spans="1:19" x14ac:dyDescent="0.25">
      <c r="A1033" s="70" t="s">
        <v>799</v>
      </c>
      <c r="B1033" s="70" t="s">
        <v>644</v>
      </c>
      <c r="C1033" s="73" t="s">
        <v>1796</v>
      </c>
      <c r="D1033" s="70" t="s">
        <v>82</v>
      </c>
      <c r="E1033" s="71">
        <v>300</v>
      </c>
      <c r="F1033" s="71">
        <v>1361</v>
      </c>
      <c r="G1033" s="70" t="s">
        <v>258</v>
      </c>
      <c r="H1033" s="70" t="s">
        <v>155</v>
      </c>
      <c r="J1033" s="55"/>
      <c r="K1033" s="70"/>
      <c r="L1033" s="70"/>
      <c r="M1033" s="64"/>
      <c r="N1033" s="70"/>
      <c r="O1033" s="71"/>
      <c r="P1033" s="71"/>
      <c r="Q1033" s="70"/>
      <c r="R1033" s="70"/>
      <c r="S1033" s="55"/>
    </row>
    <row r="1034" spans="1:19" x14ac:dyDescent="0.25">
      <c r="A1034" s="70" t="s">
        <v>800</v>
      </c>
      <c r="B1034" s="70" t="s">
        <v>801</v>
      </c>
      <c r="C1034" s="73" t="s">
        <v>1810</v>
      </c>
      <c r="D1034" s="70" t="s">
        <v>82</v>
      </c>
      <c r="E1034" s="71">
        <v>440</v>
      </c>
      <c r="F1034" s="71">
        <v>1215</v>
      </c>
      <c r="G1034" s="70" t="s">
        <v>311</v>
      </c>
      <c r="H1034" s="70" t="s">
        <v>163</v>
      </c>
      <c r="J1034" s="55"/>
      <c r="K1034" s="70"/>
      <c r="L1034" s="70"/>
      <c r="M1034" s="64"/>
      <c r="N1034" s="70"/>
      <c r="O1034" s="71"/>
      <c r="P1034" s="71"/>
      <c r="Q1034" s="70"/>
      <c r="R1034" s="70"/>
      <c r="S1034" s="55"/>
    </row>
    <row r="1035" spans="1:19" x14ac:dyDescent="0.25">
      <c r="A1035" s="70" t="s">
        <v>430</v>
      </c>
      <c r="B1035" s="70" t="s">
        <v>802</v>
      </c>
      <c r="C1035" s="73" t="s">
        <v>133</v>
      </c>
      <c r="D1035" s="70" t="s">
        <v>81</v>
      </c>
      <c r="E1035" s="71">
        <v>240</v>
      </c>
      <c r="F1035" s="71">
        <v>1609</v>
      </c>
      <c r="G1035" s="70" t="s">
        <v>285</v>
      </c>
      <c r="H1035" s="70" t="s">
        <v>131</v>
      </c>
      <c r="J1035" s="55"/>
      <c r="K1035" s="70"/>
      <c r="L1035" s="70"/>
      <c r="M1035" s="64"/>
      <c r="N1035" s="70"/>
      <c r="O1035" s="71"/>
      <c r="P1035" s="71"/>
      <c r="Q1035" s="70"/>
      <c r="R1035" s="70"/>
      <c r="S1035" s="55"/>
    </row>
    <row r="1036" spans="1:19" x14ac:dyDescent="0.25">
      <c r="A1036" s="70" t="s">
        <v>803</v>
      </c>
      <c r="B1036" s="70" t="s">
        <v>803</v>
      </c>
      <c r="C1036" s="73" t="s">
        <v>88</v>
      </c>
      <c r="D1036" s="70" t="s">
        <v>80</v>
      </c>
      <c r="E1036" s="71">
        <v>858</v>
      </c>
      <c r="F1036" s="71">
        <v>1084</v>
      </c>
      <c r="G1036" s="70" t="s">
        <v>88</v>
      </c>
      <c r="H1036" s="70" t="s">
        <v>88</v>
      </c>
      <c r="J1036" s="55"/>
      <c r="K1036" s="70"/>
      <c r="L1036" s="70"/>
      <c r="M1036" s="64"/>
      <c r="N1036" s="70"/>
      <c r="O1036" s="71"/>
      <c r="P1036" s="71"/>
      <c r="Q1036" s="70"/>
      <c r="R1036" s="70"/>
      <c r="S1036" s="55"/>
    </row>
    <row r="1037" spans="1:19" x14ac:dyDescent="0.25">
      <c r="A1037" s="70" t="s">
        <v>804</v>
      </c>
      <c r="B1037" s="70" t="s">
        <v>805</v>
      </c>
      <c r="C1037" s="73" t="s">
        <v>1800</v>
      </c>
      <c r="D1037" s="70" t="s">
        <v>82</v>
      </c>
      <c r="E1037" s="71">
        <v>529</v>
      </c>
      <c r="F1037" s="71">
        <v>1328</v>
      </c>
      <c r="G1037" s="70" t="s">
        <v>307</v>
      </c>
      <c r="H1037" s="70" t="s">
        <v>97</v>
      </c>
      <c r="J1037" s="55"/>
      <c r="K1037" s="70"/>
      <c r="L1037" s="70"/>
      <c r="M1037" s="64"/>
      <c r="N1037" s="70"/>
      <c r="O1037" s="71"/>
      <c r="P1037" s="71"/>
      <c r="Q1037" s="70"/>
      <c r="R1037" s="70"/>
      <c r="S1037" s="55"/>
    </row>
    <row r="1038" spans="1:19" x14ac:dyDescent="0.25">
      <c r="A1038" s="70" t="s">
        <v>806</v>
      </c>
      <c r="B1038" s="70" t="s">
        <v>807</v>
      </c>
      <c r="C1038" s="73" t="s">
        <v>88</v>
      </c>
      <c r="D1038" s="70" t="s">
        <v>80</v>
      </c>
      <c r="E1038" s="71">
        <v>587</v>
      </c>
      <c r="F1038" s="71">
        <v>1107</v>
      </c>
      <c r="G1038" s="70" t="s">
        <v>88</v>
      </c>
      <c r="H1038" s="70" t="s">
        <v>88</v>
      </c>
      <c r="J1038" s="55"/>
      <c r="K1038" s="70"/>
      <c r="L1038" s="70"/>
      <c r="M1038" s="64"/>
      <c r="N1038" s="70"/>
      <c r="O1038" s="71"/>
      <c r="P1038" s="71"/>
      <c r="Q1038" s="70"/>
      <c r="R1038" s="70"/>
      <c r="S1038" s="55"/>
    </row>
    <row r="1039" spans="1:19" x14ac:dyDescent="0.25">
      <c r="A1039" s="70" t="s">
        <v>808</v>
      </c>
      <c r="B1039" s="70" t="s">
        <v>809</v>
      </c>
      <c r="C1039" s="73" t="s">
        <v>1612</v>
      </c>
      <c r="D1039" s="70" t="s">
        <v>83</v>
      </c>
      <c r="E1039" s="71">
        <v>680</v>
      </c>
      <c r="F1039" s="71">
        <v>1083</v>
      </c>
      <c r="G1039" s="70" t="s">
        <v>270</v>
      </c>
      <c r="H1039" s="70" t="s">
        <v>167</v>
      </c>
      <c r="J1039" s="55"/>
      <c r="K1039" s="70"/>
      <c r="L1039" s="70"/>
      <c r="M1039" s="64"/>
      <c r="N1039" s="70"/>
      <c r="O1039" s="71"/>
      <c r="P1039" s="71"/>
      <c r="Q1039" s="70"/>
      <c r="R1039" s="70"/>
      <c r="S1039" s="55"/>
    </row>
    <row r="1040" spans="1:19" x14ac:dyDescent="0.25">
      <c r="A1040" s="70" t="s">
        <v>810</v>
      </c>
      <c r="B1040" s="70" t="s">
        <v>409</v>
      </c>
      <c r="C1040" s="73" t="s">
        <v>1134</v>
      </c>
      <c r="D1040" s="70" t="s">
        <v>82</v>
      </c>
      <c r="E1040" s="71">
        <v>773</v>
      </c>
      <c r="F1040" s="71">
        <v>1199</v>
      </c>
      <c r="G1040" s="70" t="s">
        <v>307</v>
      </c>
      <c r="H1040" s="70" t="s">
        <v>91</v>
      </c>
      <c r="J1040" s="55"/>
      <c r="K1040" s="70"/>
      <c r="L1040" s="70"/>
      <c r="M1040" s="64"/>
      <c r="N1040" s="70"/>
      <c r="O1040" s="71"/>
      <c r="P1040" s="71"/>
      <c r="Q1040" s="70"/>
      <c r="R1040" s="70"/>
      <c r="S1040" s="55"/>
    </row>
    <row r="1041" spans="1:19" x14ac:dyDescent="0.25">
      <c r="A1041" s="70" t="s">
        <v>811</v>
      </c>
      <c r="B1041" s="70" t="s">
        <v>812</v>
      </c>
      <c r="C1041" s="73" t="s">
        <v>1797</v>
      </c>
      <c r="D1041" s="70" t="s">
        <v>79</v>
      </c>
      <c r="E1041" s="71">
        <v>563</v>
      </c>
      <c r="F1041" s="71">
        <v>1228</v>
      </c>
      <c r="G1041" s="70" t="s">
        <v>347</v>
      </c>
      <c r="H1041" s="70" t="s">
        <v>121</v>
      </c>
      <c r="J1041" s="55"/>
      <c r="K1041" s="70"/>
      <c r="L1041" s="70"/>
      <c r="M1041" s="64"/>
      <c r="N1041" s="70"/>
      <c r="O1041" s="71"/>
      <c r="P1041" s="71"/>
      <c r="Q1041" s="70"/>
      <c r="R1041" s="70"/>
      <c r="S1041" s="55"/>
    </row>
    <row r="1042" spans="1:19" x14ac:dyDescent="0.25">
      <c r="A1042" s="70" t="s">
        <v>813</v>
      </c>
      <c r="B1042" s="70" t="s">
        <v>251</v>
      </c>
      <c r="C1042" s="73" t="s">
        <v>91</v>
      </c>
      <c r="D1042" s="70" t="s">
        <v>78</v>
      </c>
      <c r="E1042" s="71">
        <v>829</v>
      </c>
      <c r="F1042" s="71">
        <v>1259</v>
      </c>
      <c r="G1042" s="70" t="s">
        <v>252</v>
      </c>
      <c r="H1042" s="70" t="s">
        <v>91</v>
      </c>
      <c r="J1042" s="55"/>
      <c r="K1042" s="70"/>
      <c r="L1042" s="70"/>
      <c r="M1042" s="64"/>
      <c r="N1042" s="70"/>
      <c r="O1042" s="71"/>
      <c r="P1042" s="71"/>
      <c r="Q1042" s="70"/>
      <c r="R1042" s="70"/>
      <c r="S1042" s="55"/>
    </row>
    <row r="1043" spans="1:19" x14ac:dyDescent="0.25">
      <c r="A1043" s="70" t="s">
        <v>814</v>
      </c>
      <c r="B1043" s="70" t="s">
        <v>697</v>
      </c>
      <c r="C1043" s="73" t="s">
        <v>380</v>
      </c>
      <c r="D1043" s="70" t="s">
        <v>78</v>
      </c>
      <c r="E1043" s="71">
        <v>531</v>
      </c>
      <c r="F1043" s="71">
        <v>1367</v>
      </c>
      <c r="G1043" s="70" t="s">
        <v>252</v>
      </c>
      <c r="H1043" s="70" t="s">
        <v>97</v>
      </c>
      <c r="J1043" s="55"/>
      <c r="K1043" s="70"/>
      <c r="L1043" s="70"/>
      <c r="M1043" s="64"/>
      <c r="N1043" s="70"/>
      <c r="O1043" s="71"/>
      <c r="P1043" s="71"/>
      <c r="Q1043" s="70"/>
      <c r="R1043" s="70"/>
      <c r="S1043" s="55"/>
    </row>
    <row r="1044" spans="1:19" x14ac:dyDescent="0.25">
      <c r="A1044" s="70" t="s">
        <v>815</v>
      </c>
      <c r="B1044" s="70" t="s">
        <v>816</v>
      </c>
      <c r="C1044" s="73" t="s">
        <v>1391</v>
      </c>
      <c r="D1044" s="70" t="s">
        <v>83</v>
      </c>
      <c r="E1044" s="71">
        <v>624</v>
      </c>
      <c r="F1044" s="71">
        <v>1115</v>
      </c>
      <c r="G1044" s="70" t="s">
        <v>322</v>
      </c>
      <c r="H1044" s="70" t="s">
        <v>167</v>
      </c>
      <c r="J1044" s="55"/>
      <c r="K1044" s="70"/>
      <c r="L1044" s="70"/>
      <c r="M1044" s="64"/>
      <c r="N1044" s="70"/>
      <c r="O1044" s="71"/>
      <c r="P1044" s="71"/>
      <c r="Q1044" s="70"/>
      <c r="R1044" s="70"/>
      <c r="S1044" s="55"/>
    </row>
    <row r="1045" spans="1:19" x14ac:dyDescent="0.25">
      <c r="A1045" s="70" t="s">
        <v>817</v>
      </c>
      <c r="B1045" s="70" t="s">
        <v>460</v>
      </c>
      <c r="C1045" s="73" t="s">
        <v>88</v>
      </c>
      <c r="D1045" s="70" t="s">
        <v>80</v>
      </c>
      <c r="E1045" s="71">
        <v>451</v>
      </c>
      <c r="F1045" s="71">
        <v>1138</v>
      </c>
      <c r="G1045" s="70" t="s">
        <v>88</v>
      </c>
      <c r="H1045" s="70" t="s">
        <v>88</v>
      </c>
      <c r="J1045" s="55"/>
      <c r="K1045" s="70"/>
      <c r="L1045" s="70"/>
      <c r="M1045" s="64"/>
      <c r="N1045" s="70"/>
      <c r="O1045" s="71"/>
      <c r="P1045" s="71"/>
      <c r="Q1045" s="70"/>
      <c r="R1045" s="70"/>
      <c r="S1045" s="55"/>
    </row>
    <row r="1046" spans="1:19" x14ac:dyDescent="0.25">
      <c r="A1046" s="70" t="s">
        <v>818</v>
      </c>
      <c r="B1046" s="70" t="s">
        <v>291</v>
      </c>
      <c r="C1046" s="73" t="s">
        <v>276</v>
      </c>
      <c r="D1046" s="70" t="s">
        <v>78</v>
      </c>
      <c r="E1046" s="71">
        <v>480</v>
      </c>
      <c r="F1046" s="71">
        <v>1360</v>
      </c>
      <c r="G1046" s="70" t="s">
        <v>273</v>
      </c>
      <c r="H1046" s="70" t="s">
        <v>97</v>
      </c>
      <c r="J1046" s="55"/>
      <c r="K1046" s="70"/>
      <c r="L1046" s="70"/>
      <c r="M1046" s="64"/>
      <c r="N1046" s="70"/>
      <c r="O1046" s="71"/>
      <c r="P1046" s="71"/>
      <c r="Q1046" s="70"/>
      <c r="R1046" s="70"/>
      <c r="S1046" s="55"/>
    </row>
    <row r="1047" spans="1:19" x14ac:dyDescent="0.25">
      <c r="A1047" s="70" t="s">
        <v>819</v>
      </c>
      <c r="B1047" s="70" t="s">
        <v>475</v>
      </c>
      <c r="C1047" s="73" t="s">
        <v>1804</v>
      </c>
      <c r="D1047" s="70" t="s">
        <v>81</v>
      </c>
      <c r="E1047" s="71">
        <v>471</v>
      </c>
      <c r="F1047" s="71">
        <v>1451</v>
      </c>
      <c r="G1047" s="70" t="s">
        <v>273</v>
      </c>
      <c r="H1047" s="70" t="s">
        <v>137</v>
      </c>
      <c r="J1047" s="55"/>
      <c r="K1047" s="70"/>
      <c r="L1047" s="70"/>
      <c r="M1047" s="64"/>
      <c r="N1047" s="70"/>
      <c r="O1047" s="71"/>
      <c r="P1047" s="71"/>
      <c r="Q1047" s="70"/>
      <c r="R1047" s="70"/>
      <c r="S1047" s="55"/>
    </row>
    <row r="1048" spans="1:19" x14ac:dyDescent="0.25">
      <c r="A1048" s="70" t="s">
        <v>820</v>
      </c>
      <c r="B1048" s="70" t="s">
        <v>684</v>
      </c>
      <c r="C1048" s="73" t="s">
        <v>151</v>
      </c>
      <c r="D1048" s="70" t="s">
        <v>81</v>
      </c>
      <c r="E1048" s="71">
        <v>486</v>
      </c>
      <c r="F1048" s="71">
        <v>1388</v>
      </c>
      <c r="G1048" s="70" t="s">
        <v>273</v>
      </c>
      <c r="H1048" s="70" t="s">
        <v>151</v>
      </c>
      <c r="J1048" s="55"/>
      <c r="K1048" s="70"/>
      <c r="L1048" s="70"/>
      <c r="M1048" s="64"/>
      <c r="N1048" s="70"/>
      <c r="O1048" s="71"/>
      <c r="P1048" s="71"/>
      <c r="Q1048" s="70"/>
      <c r="R1048" s="70"/>
      <c r="S1048" s="55"/>
    </row>
    <row r="1049" spans="1:19" x14ac:dyDescent="0.25">
      <c r="A1049" s="70" t="s">
        <v>821</v>
      </c>
      <c r="B1049" s="70" t="s">
        <v>684</v>
      </c>
      <c r="C1049" s="73" t="s">
        <v>151</v>
      </c>
      <c r="D1049" s="70" t="s">
        <v>81</v>
      </c>
      <c r="E1049" s="71">
        <v>512</v>
      </c>
      <c r="F1049" s="71">
        <v>1374</v>
      </c>
      <c r="G1049" s="70" t="s">
        <v>273</v>
      </c>
      <c r="H1049" s="70" t="s">
        <v>151</v>
      </c>
      <c r="J1049" s="55"/>
      <c r="K1049" s="70"/>
      <c r="L1049" s="70"/>
      <c r="M1049" s="64"/>
      <c r="N1049" s="70"/>
      <c r="O1049" s="71"/>
      <c r="P1049" s="71"/>
      <c r="Q1049" s="70"/>
      <c r="R1049" s="70"/>
      <c r="S1049" s="55"/>
    </row>
    <row r="1050" spans="1:19" x14ac:dyDescent="0.25">
      <c r="A1050" s="70" t="s">
        <v>822</v>
      </c>
      <c r="B1050" s="70" t="s">
        <v>269</v>
      </c>
      <c r="C1050" s="73" t="s">
        <v>1795</v>
      </c>
      <c r="D1050" s="70" t="s">
        <v>83</v>
      </c>
      <c r="E1050" s="71">
        <v>700</v>
      </c>
      <c r="F1050" s="71">
        <v>1026</v>
      </c>
      <c r="G1050" s="70" t="s">
        <v>270</v>
      </c>
      <c r="H1050" s="70" t="s">
        <v>168</v>
      </c>
      <c r="J1050" s="55"/>
      <c r="K1050" s="70"/>
      <c r="L1050" s="70"/>
      <c r="M1050" s="64"/>
      <c r="N1050" s="70"/>
      <c r="O1050" s="71"/>
      <c r="P1050" s="71"/>
      <c r="Q1050" s="70"/>
      <c r="R1050" s="70"/>
      <c r="S1050" s="55"/>
    </row>
    <row r="1051" spans="1:19" x14ac:dyDescent="0.25">
      <c r="A1051" s="70" t="s">
        <v>823</v>
      </c>
      <c r="B1051" s="70" t="s">
        <v>824</v>
      </c>
      <c r="C1051" s="73" t="s">
        <v>1285</v>
      </c>
      <c r="D1051" s="70" t="s">
        <v>81</v>
      </c>
      <c r="E1051" s="71">
        <v>357</v>
      </c>
      <c r="F1051" s="71">
        <v>1429</v>
      </c>
      <c r="G1051" s="70" t="s">
        <v>543</v>
      </c>
      <c r="H1051" s="70" t="s">
        <v>153</v>
      </c>
      <c r="J1051" s="55"/>
      <c r="K1051" s="70"/>
      <c r="L1051" s="70"/>
      <c r="M1051" s="64"/>
      <c r="N1051" s="70"/>
      <c r="O1051" s="71"/>
      <c r="P1051" s="71"/>
      <c r="Q1051" s="70"/>
      <c r="R1051" s="70"/>
      <c r="S1051" s="55"/>
    </row>
    <row r="1052" spans="1:19" x14ac:dyDescent="0.25">
      <c r="A1052" s="70" t="s">
        <v>825</v>
      </c>
      <c r="B1052" s="70" t="s">
        <v>397</v>
      </c>
      <c r="C1052" s="73" t="s">
        <v>91</v>
      </c>
      <c r="D1052" s="70" t="s">
        <v>78</v>
      </c>
      <c r="E1052" s="71">
        <v>834</v>
      </c>
      <c r="F1052" s="71">
        <v>1277</v>
      </c>
      <c r="G1052" s="70" t="s">
        <v>252</v>
      </c>
      <c r="H1052" s="70" t="s">
        <v>91</v>
      </c>
      <c r="J1052" s="55"/>
      <c r="K1052" s="70"/>
      <c r="L1052" s="70"/>
      <c r="M1052" s="64"/>
      <c r="N1052" s="70"/>
      <c r="O1052" s="71"/>
      <c r="P1052" s="71"/>
      <c r="Q1052" s="70"/>
      <c r="R1052" s="70"/>
      <c r="S1052" s="55"/>
    </row>
    <row r="1053" spans="1:19" x14ac:dyDescent="0.25">
      <c r="A1053" s="70" t="s">
        <v>826</v>
      </c>
      <c r="B1053" s="70" t="s">
        <v>496</v>
      </c>
      <c r="C1053" s="73" t="s">
        <v>1808</v>
      </c>
      <c r="D1053" s="70" t="s">
        <v>82</v>
      </c>
      <c r="E1053" s="71">
        <v>307</v>
      </c>
      <c r="F1053" s="71">
        <v>1405</v>
      </c>
      <c r="G1053" s="70" t="s">
        <v>264</v>
      </c>
      <c r="H1053" s="70" t="s">
        <v>157</v>
      </c>
      <c r="J1053" s="55"/>
      <c r="K1053" s="70"/>
      <c r="L1053" s="70"/>
      <c r="M1053" s="64"/>
      <c r="N1053" s="70"/>
      <c r="O1053" s="71"/>
      <c r="P1053" s="71"/>
      <c r="Q1053" s="70"/>
      <c r="R1053" s="70"/>
      <c r="S1053" s="55"/>
    </row>
    <row r="1054" spans="1:19" x14ac:dyDescent="0.25">
      <c r="A1054" s="70" t="s">
        <v>827</v>
      </c>
      <c r="B1054" s="70" t="s">
        <v>828</v>
      </c>
      <c r="C1054" s="73" t="s">
        <v>1804</v>
      </c>
      <c r="D1054" s="70" t="s">
        <v>81</v>
      </c>
      <c r="E1054" s="71">
        <v>479</v>
      </c>
      <c r="F1054" s="71">
        <v>1425</v>
      </c>
      <c r="G1054" s="70" t="s">
        <v>273</v>
      </c>
      <c r="H1054" s="70" t="s">
        <v>137</v>
      </c>
      <c r="J1054" s="55"/>
      <c r="K1054" s="70"/>
      <c r="L1054" s="70"/>
      <c r="M1054" s="64"/>
      <c r="N1054" s="70"/>
      <c r="O1054" s="71"/>
      <c r="P1054" s="71"/>
      <c r="Q1054" s="70"/>
      <c r="R1054" s="70"/>
      <c r="S1054" s="55"/>
    </row>
    <row r="1055" spans="1:19" x14ac:dyDescent="0.25">
      <c r="A1055" s="70" t="s">
        <v>829</v>
      </c>
      <c r="B1055" s="70" t="s">
        <v>278</v>
      </c>
      <c r="C1055" s="73" t="s">
        <v>1134</v>
      </c>
      <c r="D1055" s="70" t="s">
        <v>78</v>
      </c>
      <c r="E1055" s="71">
        <v>698</v>
      </c>
      <c r="F1055" s="71">
        <v>1254</v>
      </c>
      <c r="G1055" s="70" t="s">
        <v>252</v>
      </c>
      <c r="H1055" s="70" t="s">
        <v>91</v>
      </c>
      <c r="J1055" s="55"/>
      <c r="K1055" s="70"/>
      <c r="L1055" s="70"/>
      <c r="M1055" s="64"/>
      <c r="N1055" s="70"/>
      <c r="O1055" s="71"/>
      <c r="P1055" s="71"/>
      <c r="Q1055" s="70"/>
      <c r="R1055" s="70"/>
      <c r="S1055" s="55"/>
    </row>
    <row r="1056" spans="1:19" x14ac:dyDescent="0.25">
      <c r="A1056" s="70" t="s">
        <v>830</v>
      </c>
      <c r="B1056" s="70" t="s">
        <v>831</v>
      </c>
      <c r="C1056" s="73" t="s">
        <v>141</v>
      </c>
      <c r="D1056" s="70" t="s">
        <v>81</v>
      </c>
      <c r="E1056" s="71">
        <v>406</v>
      </c>
      <c r="F1056" s="71">
        <v>1431</v>
      </c>
      <c r="G1056" s="70" t="s">
        <v>255</v>
      </c>
      <c r="H1056" s="70" t="s">
        <v>141</v>
      </c>
      <c r="J1056" s="55"/>
      <c r="K1056" s="70"/>
      <c r="L1056" s="70"/>
      <c r="M1056" s="64"/>
      <c r="N1056" s="70"/>
      <c r="O1056" s="71"/>
      <c r="P1056" s="71"/>
      <c r="Q1056" s="70"/>
      <c r="R1056" s="70"/>
      <c r="S1056" s="55"/>
    </row>
    <row r="1057" spans="1:19" x14ac:dyDescent="0.25">
      <c r="A1057" s="70" t="s">
        <v>832</v>
      </c>
      <c r="B1057" s="70" t="s">
        <v>424</v>
      </c>
      <c r="C1057" s="73" t="s">
        <v>545</v>
      </c>
      <c r="D1057" s="70" t="s">
        <v>79</v>
      </c>
      <c r="E1057" s="71">
        <v>268</v>
      </c>
      <c r="F1057" s="71">
        <v>1547</v>
      </c>
      <c r="G1057" s="70" t="s">
        <v>303</v>
      </c>
      <c r="H1057" s="70" t="s">
        <v>109</v>
      </c>
      <c r="J1057" s="55"/>
      <c r="K1057" s="70"/>
      <c r="L1057" s="70"/>
      <c r="M1057" s="64"/>
      <c r="N1057" s="70"/>
      <c r="O1057" s="71"/>
      <c r="P1057" s="71"/>
      <c r="Q1057" s="70"/>
      <c r="R1057" s="70"/>
      <c r="S1057" s="55"/>
    </row>
    <row r="1058" spans="1:19" x14ac:dyDescent="0.25">
      <c r="A1058" s="70" t="s">
        <v>833</v>
      </c>
      <c r="B1058" s="70" t="s">
        <v>834</v>
      </c>
      <c r="C1058" s="73" t="s">
        <v>1796</v>
      </c>
      <c r="D1058" s="70" t="s">
        <v>82</v>
      </c>
      <c r="E1058" s="71">
        <v>305</v>
      </c>
      <c r="F1058" s="71">
        <v>1381</v>
      </c>
      <c r="G1058" s="70" t="s">
        <v>258</v>
      </c>
      <c r="H1058" s="70" t="s">
        <v>157</v>
      </c>
      <c r="J1058" s="55"/>
      <c r="K1058" s="70"/>
      <c r="L1058" s="70"/>
      <c r="M1058" s="64"/>
      <c r="N1058" s="70"/>
      <c r="O1058" s="71"/>
      <c r="P1058" s="71"/>
      <c r="Q1058" s="70"/>
      <c r="R1058" s="70"/>
      <c r="S1058" s="55"/>
    </row>
    <row r="1059" spans="1:19" x14ac:dyDescent="0.25">
      <c r="A1059" s="70" t="s">
        <v>835</v>
      </c>
      <c r="B1059" s="70" t="s">
        <v>835</v>
      </c>
      <c r="C1059" s="73" t="s">
        <v>151</v>
      </c>
      <c r="D1059" s="70" t="s">
        <v>82</v>
      </c>
      <c r="E1059" s="71">
        <v>455</v>
      </c>
      <c r="F1059" s="71">
        <v>1384</v>
      </c>
      <c r="G1059" s="70" t="s">
        <v>273</v>
      </c>
      <c r="H1059" s="70" t="s">
        <v>151</v>
      </c>
      <c r="J1059" s="55"/>
      <c r="K1059" s="70"/>
      <c r="L1059" s="70"/>
      <c r="M1059" s="64"/>
      <c r="N1059" s="70"/>
      <c r="O1059" s="71"/>
      <c r="P1059" s="71"/>
      <c r="Q1059" s="70"/>
      <c r="R1059" s="70"/>
      <c r="S1059" s="55"/>
    </row>
    <row r="1060" spans="1:19" x14ac:dyDescent="0.25">
      <c r="A1060" s="70" t="s">
        <v>836</v>
      </c>
      <c r="B1060" s="70" t="s">
        <v>2408</v>
      </c>
      <c r="C1060" s="73" t="s">
        <v>581</v>
      </c>
      <c r="D1060" s="70" t="s">
        <v>79</v>
      </c>
      <c r="E1060" s="71">
        <v>317</v>
      </c>
      <c r="F1060" s="71">
        <v>1441</v>
      </c>
      <c r="G1060" s="70" t="s">
        <v>303</v>
      </c>
      <c r="H1060" s="70" t="s">
        <v>111</v>
      </c>
      <c r="J1060" s="55"/>
      <c r="K1060" s="70"/>
      <c r="L1060" s="70"/>
      <c r="M1060" s="64"/>
      <c r="N1060" s="70"/>
      <c r="O1060" s="71"/>
      <c r="P1060" s="71"/>
      <c r="Q1060" s="70"/>
      <c r="R1060" s="70"/>
      <c r="S1060" s="55"/>
    </row>
    <row r="1061" spans="1:19" x14ac:dyDescent="0.25">
      <c r="A1061" s="70" t="s">
        <v>837</v>
      </c>
      <c r="B1061" s="70" t="s">
        <v>838</v>
      </c>
      <c r="C1061" s="73" t="s">
        <v>380</v>
      </c>
      <c r="D1061" s="70" t="s">
        <v>78</v>
      </c>
      <c r="E1061" s="71">
        <v>538</v>
      </c>
      <c r="F1061" s="71">
        <v>1393</v>
      </c>
      <c r="G1061" s="70" t="s">
        <v>273</v>
      </c>
      <c r="H1061" s="70" t="s">
        <v>97</v>
      </c>
      <c r="J1061" s="55"/>
      <c r="K1061" s="70"/>
      <c r="L1061" s="70"/>
      <c r="M1061" s="64"/>
      <c r="N1061" s="70"/>
      <c r="O1061" s="71"/>
      <c r="P1061" s="71"/>
      <c r="Q1061" s="70"/>
      <c r="R1061" s="70"/>
      <c r="S1061" s="55"/>
    </row>
    <row r="1062" spans="1:19" x14ac:dyDescent="0.25">
      <c r="A1062" s="70" t="s">
        <v>839</v>
      </c>
      <c r="B1062" s="70" t="s">
        <v>274</v>
      </c>
      <c r="C1062" s="73" t="s">
        <v>141</v>
      </c>
      <c r="D1062" s="70" t="s">
        <v>81</v>
      </c>
      <c r="E1062" s="71">
        <v>447</v>
      </c>
      <c r="F1062" s="71">
        <v>1412</v>
      </c>
      <c r="G1062" s="70" t="s">
        <v>273</v>
      </c>
      <c r="H1062" s="70" t="s">
        <v>141</v>
      </c>
      <c r="J1062" s="55"/>
      <c r="K1062" s="70"/>
      <c r="L1062" s="70"/>
      <c r="M1062" s="64"/>
      <c r="N1062" s="70"/>
      <c r="O1062" s="71"/>
      <c r="P1062" s="71"/>
      <c r="Q1062" s="70"/>
      <c r="R1062" s="70"/>
      <c r="S1062" s="55"/>
    </row>
    <row r="1063" spans="1:19" x14ac:dyDescent="0.25">
      <c r="A1063" s="70" t="s">
        <v>840</v>
      </c>
      <c r="B1063" s="70" t="s">
        <v>363</v>
      </c>
      <c r="C1063" s="73" t="s">
        <v>1802</v>
      </c>
      <c r="D1063" s="70" t="s">
        <v>81</v>
      </c>
      <c r="E1063" s="71">
        <v>282</v>
      </c>
      <c r="F1063" s="71">
        <v>1538</v>
      </c>
      <c r="G1063" s="70" t="s">
        <v>285</v>
      </c>
      <c r="H1063" s="70" t="s">
        <v>131</v>
      </c>
      <c r="J1063" s="55"/>
      <c r="K1063" s="70"/>
      <c r="L1063" s="70"/>
      <c r="M1063" s="64"/>
      <c r="N1063" s="70"/>
      <c r="O1063" s="71"/>
      <c r="P1063" s="71"/>
      <c r="Q1063" s="70"/>
      <c r="R1063" s="70"/>
      <c r="S1063" s="55"/>
    </row>
    <row r="1064" spans="1:19" x14ac:dyDescent="0.25">
      <c r="A1064" s="70" t="s">
        <v>841</v>
      </c>
      <c r="B1064" s="70" t="s">
        <v>842</v>
      </c>
      <c r="C1064" s="73" t="s">
        <v>151</v>
      </c>
      <c r="D1064" s="70" t="s">
        <v>81</v>
      </c>
      <c r="E1064" s="71">
        <v>433</v>
      </c>
      <c r="F1064" s="71">
        <v>1402</v>
      </c>
      <c r="G1064" s="70" t="s">
        <v>273</v>
      </c>
      <c r="H1064" s="70" t="s">
        <v>151</v>
      </c>
      <c r="J1064" s="55"/>
      <c r="K1064" s="70"/>
      <c r="L1064" s="70"/>
      <c r="M1064" s="64"/>
      <c r="N1064" s="70"/>
      <c r="O1064" s="71"/>
      <c r="P1064" s="71"/>
      <c r="Q1064" s="70"/>
      <c r="R1064" s="70"/>
      <c r="S1064" s="55"/>
    </row>
    <row r="1065" spans="1:19" x14ac:dyDescent="0.25">
      <c r="A1065" s="70" t="s">
        <v>1713</v>
      </c>
      <c r="B1065" s="70" t="s">
        <v>505</v>
      </c>
      <c r="C1065" s="73" t="s">
        <v>1798</v>
      </c>
      <c r="D1065" s="70" t="s">
        <v>82</v>
      </c>
      <c r="E1065" s="71">
        <v>276</v>
      </c>
      <c r="F1065" s="71">
        <v>1408</v>
      </c>
      <c r="G1065" s="70" t="s">
        <v>258</v>
      </c>
      <c r="H1065" s="70" t="s">
        <v>155</v>
      </c>
      <c r="J1065" s="55"/>
      <c r="K1065" s="70"/>
      <c r="L1065" s="70"/>
      <c r="M1065" s="64"/>
      <c r="N1065" s="70"/>
      <c r="O1065" s="71"/>
      <c r="P1065" s="71"/>
      <c r="Q1065" s="70"/>
      <c r="R1065" s="70"/>
      <c r="S1065" s="55"/>
    </row>
    <row r="1066" spans="1:19" x14ac:dyDescent="0.25">
      <c r="A1066" s="70" t="s">
        <v>1731</v>
      </c>
      <c r="B1066" s="70" t="s">
        <v>489</v>
      </c>
      <c r="C1066" s="73" t="s">
        <v>151</v>
      </c>
      <c r="D1066" s="70" t="s">
        <v>82</v>
      </c>
      <c r="E1066" s="71">
        <v>455</v>
      </c>
      <c r="F1066" s="71">
        <v>1370</v>
      </c>
      <c r="G1066" s="70" t="s">
        <v>273</v>
      </c>
      <c r="H1066" s="70" t="s">
        <v>151</v>
      </c>
      <c r="J1066" s="55"/>
      <c r="K1066" s="70"/>
      <c r="L1066" s="70"/>
      <c r="M1066" s="64"/>
      <c r="N1066" s="70"/>
      <c r="O1066" s="71"/>
      <c r="P1066" s="71"/>
      <c r="Q1066" s="70"/>
      <c r="R1066" s="70"/>
      <c r="S1066" s="55"/>
    </row>
    <row r="1067" spans="1:19" x14ac:dyDescent="0.25">
      <c r="A1067" s="70" t="s">
        <v>684</v>
      </c>
      <c r="B1067" s="70" t="s">
        <v>684</v>
      </c>
      <c r="C1067" s="73" t="s">
        <v>151</v>
      </c>
      <c r="D1067" s="70" t="s">
        <v>81</v>
      </c>
      <c r="E1067" s="71">
        <v>473</v>
      </c>
      <c r="F1067" s="71">
        <v>1374</v>
      </c>
      <c r="G1067" s="70" t="s">
        <v>273</v>
      </c>
      <c r="H1067" s="70" t="s">
        <v>151</v>
      </c>
      <c r="J1067" s="55"/>
      <c r="K1067" s="70"/>
      <c r="L1067" s="70"/>
      <c r="M1067" s="64"/>
      <c r="N1067" s="70"/>
      <c r="O1067" s="71"/>
      <c r="P1067" s="71"/>
      <c r="Q1067" s="70"/>
      <c r="R1067" s="70"/>
      <c r="S1067" s="55"/>
    </row>
    <row r="1068" spans="1:19" x14ac:dyDescent="0.25">
      <c r="A1068" s="70" t="s">
        <v>843</v>
      </c>
      <c r="B1068" s="70" t="s">
        <v>456</v>
      </c>
      <c r="C1068" s="73" t="s">
        <v>1811</v>
      </c>
      <c r="D1068" s="70" t="s">
        <v>81</v>
      </c>
      <c r="E1068" s="71">
        <v>380</v>
      </c>
      <c r="F1068" s="71">
        <v>1260</v>
      </c>
      <c r="G1068" s="70" t="s">
        <v>333</v>
      </c>
      <c r="H1068" s="70" t="s">
        <v>135</v>
      </c>
      <c r="J1068" s="55"/>
      <c r="K1068" s="70"/>
      <c r="L1068" s="70"/>
      <c r="M1068" s="64"/>
      <c r="N1068" s="70"/>
      <c r="O1068" s="71"/>
      <c r="P1068" s="71"/>
      <c r="Q1068" s="70"/>
      <c r="R1068" s="70"/>
      <c r="S1068" s="55"/>
    </row>
    <row r="1069" spans="1:19" x14ac:dyDescent="0.25">
      <c r="A1069" s="70" t="s">
        <v>844</v>
      </c>
      <c r="B1069" s="70" t="s">
        <v>844</v>
      </c>
      <c r="C1069" s="73" t="s">
        <v>1285</v>
      </c>
      <c r="D1069" s="70" t="s">
        <v>81</v>
      </c>
      <c r="E1069" s="71">
        <v>278</v>
      </c>
      <c r="F1069" s="71">
        <v>1486</v>
      </c>
      <c r="G1069" s="70" t="s">
        <v>543</v>
      </c>
      <c r="H1069" s="70" t="s">
        <v>153</v>
      </c>
      <c r="J1069" s="55"/>
      <c r="K1069" s="70"/>
      <c r="L1069" s="70"/>
      <c r="M1069" s="64"/>
      <c r="N1069" s="70"/>
      <c r="O1069" s="71"/>
      <c r="P1069" s="71"/>
      <c r="Q1069" s="70"/>
      <c r="R1069" s="70"/>
      <c r="S1069" s="55"/>
    </row>
    <row r="1070" spans="1:19" x14ac:dyDescent="0.25">
      <c r="A1070" s="70" t="s">
        <v>845</v>
      </c>
      <c r="B1070" s="70" t="s">
        <v>466</v>
      </c>
      <c r="C1070" s="73" t="s">
        <v>1134</v>
      </c>
      <c r="D1070" s="70" t="s">
        <v>82</v>
      </c>
      <c r="E1070" s="71">
        <v>542</v>
      </c>
      <c r="F1070" s="71">
        <v>1288</v>
      </c>
      <c r="G1070" s="70" t="s">
        <v>307</v>
      </c>
      <c r="H1070" s="70" t="s">
        <v>91</v>
      </c>
      <c r="J1070" s="55"/>
      <c r="K1070" s="70"/>
      <c r="L1070" s="70"/>
      <c r="M1070" s="64"/>
      <c r="N1070" s="70"/>
      <c r="O1070" s="71"/>
      <c r="P1070" s="71"/>
      <c r="Q1070" s="70"/>
      <c r="R1070" s="70"/>
      <c r="S1070" s="55"/>
    </row>
    <row r="1071" spans="1:19" x14ac:dyDescent="0.25">
      <c r="A1071" s="70" t="s">
        <v>846</v>
      </c>
      <c r="B1071" s="70" t="s">
        <v>846</v>
      </c>
      <c r="C1071" s="73" t="s">
        <v>141</v>
      </c>
      <c r="D1071" s="70" t="s">
        <v>81</v>
      </c>
      <c r="E1071" s="71">
        <v>403</v>
      </c>
      <c r="F1071" s="71">
        <v>1441</v>
      </c>
      <c r="G1071" s="70" t="s">
        <v>255</v>
      </c>
      <c r="H1071" s="70" t="s">
        <v>141</v>
      </c>
      <c r="J1071" s="55"/>
      <c r="K1071" s="70"/>
      <c r="L1071" s="70"/>
      <c r="M1071" s="64"/>
      <c r="N1071" s="70"/>
      <c r="O1071" s="71"/>
      <c r="P1071" s="71"/>
      <c r="Q1071" s="70"/>
      <c r="R1071" s="70"/>
      <c r="S1071" s="55"/>
    </row>
    <row r="1072" spans="1:19" x14ac:dyDescent="0.25">
      <c r="A1072" s="70" t="s">
        <v>539</v>
      </c>
      <c r="B1072" s="70" t="s">
        <v>539</v>
      </c>
      <c r="C1072" s="73" t="s">
        <v>1474</v>
      </c>
      <c r="D1072" s="70" t="s">
        <v>79</v>
      </c>
      <c r="E1072" s="71">
        <v>302</v>
      </c>
      <c r="F1072" s="71">
        <v>1531</v>
      </c>
      <c r="G1072" s="70" t="s">
        <v>365</v>
      </c>
      <c r="H1072" s="70" t="s">
        <v>123</v>
      </c>
      <c r="J1072" s="55"/>
      <c r="K1072" s="70"/>
      <c r="L1072" s="70"/>
      <c r="M1072" s="64"/>
      <c r="N1072" s="70"/>
      <c r="O1072" s="71"/>
      <c r="P1072" s="71"/>
      <c r="Q1072" s="70"/>
      <c r="R1072" s="70"/>
      <c r="S1072" s="55"/>
    </row>
    <row r="1073" spans="1:19" x14ac:dyDescent="0.25">
      <c r="A1073" s="70" t="s">
        <v>847</v>
      </c>
      <c r="B1073" s="70" t="s">
        <v>809</v>
      </c>
      <c r="C1073" s="73" t="s">
        <v>1612</v>
      </c>
      <c r="D1073" s="70" t="s">
        <v>83</v>
      </c>
      <c r="E1073" s="71">
        <v>679</v>
      </c>
      <c r="F1073" s="71">
        <v>1084</v>
      </c>
      <c r="G1073" s="70" t="s">
        <v>270</v>
      </c>
      <c r="H1073" s="70" t="s">
        <v>167</v>
      </c>
      <c r="J1073" s="55"/>
      <c r="K1073" s="70"/>
      <c r="L1073" s="70"/>
      <c r="M1073" s="64"/>
      <c r="N1073" s="70"/>
      <c r="O1073" s="71"/>
      <c r="P1073" s="71"/>
      <c r="Q1073" s="70"/>
      <c r="R1073" s="70"/>
      <c r="S1073" s="55"/>
    </row>
    <row r="1074" spans="1:19" x14ac:dyDescent="0.25">
      <c r="A1074" s="70" t="s">
        <v>533</v>
      </c>
      <c r="B1074" s="70" t="s">
        <v>848</v>
      </c>
      <c r="C1074" s="73" t="s">
        <v>133</v>
      </c>
      <c r="D1074" s="70" t="s">
        <v>81</v>
      </c>
      <c r="E1074" s="71">
        <v>297</v>
      </c>
      <c r="F1074" s="71">
        <v>1609</v>
      </c>
      <c r="G1074" s="70" t="s">
        <v>349</v>
      </c>
      <c r="H1074" s="70" t="s">
        <v>131</v>
      </c>
      <c r="J1074" s="55"/>
      <c r="K1074" s="70"/>
      <c r="L1074" s="70"/>
      <c r="M1074" s="64"/>
      <c r="N1074" s="70"/>
      <c r="O1074" s="71"/>
      <c r="P1074" s="71"/>
      <c r="Q1074" s="70"/>
      <c r="R1074" s="70"/>
      <c r="S1074" s="55"/>
    </row>
    <row r="1075" spans="1:19" x14ac:dyDescent="0.25">
      <c r="A1075" s="70" t="s">
        <v>849</v>
      </c>
      <c r="B1075" s="70" t="s">
        <v>850</v>
      </c>
      <c r="C1075" s="73" t="s">
        <v>1810</v>
      </c>
      <c r="D1075" s="70" t="s">
        <v>82</v>
      </c>
      <c r="E1075" s="71">
        <v>432</v>
      </c>
      <c r="F1075" s="71">
        <v>1258</v>
      </c>
      <c r="G1075" s="70" t="s">
        <v>389</v>
      </c>
      <c r="H1075" s="70" t="s">
        <v>165</v>
      </c>
      <c r="J1075" s="55"/>
      <c r="K1075" s="70"/>
      <c r="L1075" s="70"/>
      <c r="M1075" s="64"/>
      <c r="N1075" s="70"/>
      <c r="O1075" s="71"/>
      <c r="P1075" s="71"/>
      <c r="Q1075" s="70"/>
      <c r="R1075" s="70"/>
      <c r="S1075" s="55"/>
    </row>
    <row r="1076" spans="1:19" x14ac:dyDescent="0.25">
      <c r="A1076" s="70" t="s">
        <v>851</v>
      </c>
      <c r="B1076" s="70" t="s">
        <v>852</v>
      </c>
      <c r="C1076" s="73" t="s">
        <v>133</v>
      </c>
      <c r="D1076" s="70" t="s">
        <v>81</v>
      </c>
      <c r="E1076" s="71">
        <v>257</v>
      </c>
      <c r="F1076" s="71">
        <v>1559</v>
      </c>
      <c r="G1076" s="70" t="s">
        <v>285</v>
      </c>
      <c r="H1076" s="70" t="s">
        <v>131</v>
      </c>
      <c r="J1076" s="55"/>
      <c r="K1076" s="70"/>
      <c r="L1076" s="70"/>
      <c r="M1076" s="64"/>
      <c r="N1076" s="70"/>
      <c r="O1076" s="71"/>
      <c r="P1076" s="71"/>
      <c r="Q1076" s="70"/>
      <c r="R1076" s="70"/>
      <c r="S1076" s="55"/>
    </row>
    <row r="1077" spans="1:19" x14ac:dyDescent="0.25">
      <c r="A1077" s="70" t="s">
        <v>853</v>
      </c>
      <c r="B1077" s="70" t="s">
        <v>854</v>
      </c>
      <c r="C1077" s="73" t="s">
        <v>1811</v>
      </c>
      <c r="D1077" s="70" t="s">
        <v>81</v>
      </c>
      <c r="E1077" s="71">
        <v>387</v>
      </c>
      <c r="F1077" s="71">
        <v>1262</v>
      </c>
      <c r="G1077" s="70" t="s">
        <v>333</v>
      </c>
      <c r="H1077" s="70" t="s">
        <v>145</v>
      </c>
      <c r="J1077" s="55"/>
      <c r="K1077" s="70"/>
      <c r="L1077" s="70"/>
      <c r="M1077" s="64"/>
      <c r="N1077" s="70"/>
      <c r="O1077" s="71"/>
      <c r="P1077" s="71"/>
      <c r="Q1077" s="70"/>
      <c r="R1077" s="70"/>
      <c r="S1077" s="55"/>
    </row>
    <row r="1078" spans="1:19" x14ac:dyDescent="0.25">
      <c r="A1078" s="70" t="s">
        <v>855</v>
      </c>
      <c r="B1078" s="70" t="s">
        <v>856</v>
      </c>
      <c r="C1078" s="73" t="s">
        <v>133</v>
      </c>
      <c r="D1078" s="70" t="s">
        <v>81</v>
      </c>
      <c r="E1078" s="71">
        <v>314</v>
      </c>
      <c r="F1078" s="71">
        <v>1523</v>
      </c>
      <c r="G1078" s="70" t="s">
        <v>349</v>
      </c>
      <c r="H1078" s="70" t="s">
        <v>131</v>
      </c>
      <c r="J1078" s="55"/>
      <c r="K1078" s="70"/>
      <c r="L1078" s="70"/>
      <c r="M1078" s="64"/>
      <c r="N1078" s="70"/>
      <c r="O1078" s="71"/>
      <c r="P1078" s="71"/>
      <c r="Q1078" s="70"/>
      <c r="R1078" s="70"/>
      <c r="S1078" s="55"/>
    </row>
    <row r="1079" spans="1:19" x14ac:dyDescent="0.25">
      <c r="A1079" s="70" t="s">
        <v>857</v>
      </c>
      <c r="B1079" s="70" t="s">
        <v>858</v>
      </c>
      <c r="C1079" s="73" t="s">
        <v>91</v>
      </c>
      <c r="D1079" s="70" t="s">
        <v>78</v>
      </c>
      <c r="E1079" s="71">
        <v>730</v>
      </c>
      <c r="F1079" s="71">
        <v>1307</v>
      </c>
      <c r="G1079" s="70" t="s">
        <v>252</v>
      </c>
      <c r="H1079" s="70" t="s">
        <v>99</v>
      </c>
      <c r="J1079" s="55"/>
      <c r="K1079" s="70"/>
      <c r="L1079" s="70"/>
      <c r="M1079" s="64"/>
      <c r="N1079" s="70"/>
      <c r="O1079" s="71"/>
      <c r="P1079" s="71"/>
      <c r="Q1079" s="70"/>
      <c r="R1079" s="70"/>
      <c r="S1079" s="55"/>
    </row>
    <row r="1080" spans="1:19" x14ac:dyDescent="0.25">
      <c r="A1080" s="70" t="s">
        <v>859</v>
      </c>
      <c r="B1080" s="70" t="s">
        <v>505</v>
      </c>
      <c r="C1080" s="73" t="s">
        <v>1798</v>
      </c>
      <c r="D1080" s="70" t="s">
        <v>82</v>
      </c>
      <c r="E1080" s="71">
        <v>277</v>
      </c>
      <c r="F1080" s="71">
        <v>1413</v>
      </c>
      <c r="G1080" s="70" t="s">
        <v>258</v>
      </c>
      <c r="H1080" s="70" t="s">
        <v>155</v>
      </c>
      <c r="J1080" s="55"/>
      <c r="K1080" s="70"/>
      <c r="L1080" s="70"/>
      <c r="M1080" s="64"/>
      <c r="N1080" s="70"/>
      <c r="O1080" s="71"/>
      <c r="P1080" s="71"/>
      <c r="Q1080" s="70"/>
      <c r="R1080" s="70"/>
      <c r="S1080" s="55"/>
    </row>
    <row r="1081" spans="1:19" x14ac:dyDescent="0.25">
      <c r="A1081" s="70" t="s">
        <v>860</v>
      </c>
      <c r="B1081" s="70" t="s">
        <v>861</v>
      </c>
      <c r="C1081" s="73" t="s">
        <v>725</v>
      </c>
      <c r="D1081" s="70" t="s">
        <v>79</v>
      </c>
      <c r="E1081" s="71">
        <v>381</v>
      </c>
      <c r="F1081" s="71">
        <v>1374</v>
      </c>
      <c r="G1081" s="70" t="s">
        <v>365</v>
      </c>
      <c r="H1081" s="70" t="s">
        <v>113</v>
      </c>
      <c r="J1081" s="55"/>
      <c r="K1081" s="70"/>
      <c r="L1081" s="70"/>
      <c r="M1081" s="64"/>
      <c r="N1081" s="70"/>
      <c r="O1081" s="71"/>
      <c r="P1081" s="71"/>
      <c r="Q1081" s="70"/>
      <c r="R1081" s="70"/>
      <c r="S1081" s="55"/>
    </row>
    <row r="1082" spans="1:19" x14ac:dyDescent="0.25">
      <c r="A1082" s="70" t="s">
        <v>862</v>
      </c>
      <c r="B1082" s="70" t="s">
        <v>482</v>
      </c>
      <c r="C1082" s="73" t="s">
        <v>1792</v>
      </c>
      <c r="D1082" s="70" t="s">
        <v>81</v>
      </c>
      <c r="E1082" s="71">
        <v>493</v>
      </c>
      <c r="F1082" s="71">
        <v>1402</v>
      </c>
      <c r="G1082" s="70" t="s">
        <v>273</v>
      </c>
      <c r="H1082" s="70" t="s">
        <v>129</v>
      </c>
      <c r="J1082" s="55"/>
      <c r="K1082" s="70"/>
      <c r="L1082" s="70"/>
      <c r="M1082" s="64"/>
      <c r="N1082" s="70"/>
      <c r="O1082" s="71"/>
      <c r="P1082" s="71"/>
      <c r="Q1082" s="70"/>
      <c r="R1082" s="70"/>
      <c r="S1082" s="55"/>
    </row>
    <row r="1083" spans="1:19" x14ac:dyDescent="0.25">
      <c r="A1083" s="70" t="s">
        <v>863</v>
      </c>
      <c r="B1083" s="70" t="s">
        <v>2390</v>
      </c>
      <c r="C1083" s="73" t="s">
        <v>581</v>
      </c>
      <c r="D1083" s="70" t="s">
        <v>79</v>
      </c>
      <c r="E1083" s="71">
        <v>342</v>
      </c>
      <c r="F1083" s="71">
        <v>1359</v>
      </c>
      <c r="G1083" s="70" t="s">
        <v>303</v>
      </c>
      <c r="H1083" s="70" t="s">
        <v>111</v>
      </c>
      <c r="J1083" s="55"/>
      <c r="K1083" s="70"/>
      <c r="L1083" s="70"/>
      <c r="M1083" s="64"/>
      <c r="N1083" s="70"/>
      <c r="O1083" s="71"/>
      <c r="P1083" s="71"/>
      <c r="Q1083" s="70"/>
      <c r="R1083" s="70"/>
      <c r="S1083" s="55"/>
    </row>
    <row r="1084" spans="1:19" x14ac:dyDescent="0.25">
      <c r="A1084" s="70" t="s">
        <v>864</v>
      </c>
      <c r="B1084" s="70" t="s">
        <v>865</v>
      </c>
      <c r="C1084" s="73" t="s">
        <v>1186</v>
      </c>
      <c r="D1084" s="70" t="s">
        <v>82</v>
      </c>
      <c r="E1084" s="71">
        <v>363</v>
      </c>
      <c r="F1084" s="71">
        <v>1283</v>
      </c>
      <c r="G1084" s="70" t="s">
        <v>258</v>
      </c>
      <c r="H1084" s="70" t="s">
        <v>157</v>
      </c>
      <c r="J1084" s="55"/>
      <c r="K1084" s="70"/>
      <c r="L1084" s="70"/>
      <c r="M1084" s="64"/>
      <c r="N1084" s="70"/>
      <c r="O1084" s="71"/>
      <c r="P1084" s="71"/>
      <c r="Q1084" s="70"/>
      <c r="R1084" s="70"/>
      <c r="S1084" s="55"/>
    </row>
    <row r="1085" spans="1:19" x14ac:dyDescent="0.25">
      <c r="A1085" s="70" t="s">
        <v>438</v>
      </c>
      <c r="B1085" s="70" t="s">
        <v>438</v>
      </c>
      <c r="C1085" s="73" t="s">
        <v>1798</v>
      </c>
      <c r="D1085" s="70" t="s">
        <v>82</v>
      </c>
      <c r="E1085" s="71">
        <v>250</v>
      </c>
      <c r="F1085" s="71">
        <v>1465</v>
      </c>
      <c r="G1085" s="70" t="s">
        <v>345</v>
      </c>
      <c r="H1085" s="70" t="s">
        <v>155</v>
      </c>
      <c r="J1085" s="55"/>
      <c r="K1085" s="70"/>
      <c r="L1085" s="70"/>
      <c r="M1085" s="64"/>
      <c r="N1085" s="70"/>
      <c r="O1085" s="71"/>
      <c r="P1085" s="71"/>
      <c r="Q1085" s="70"/>
      <c r="R1085" s="70"/>
      <c r="S1085" s="55"/>
    </row>
    <row r="1086" spans="1:19" x14ac:dyDescent="0.25">
      <c r="A1086" s="70" t="s">
        <v>866</v>
      </c>
      <c r="B1086" s="70" t="s">
        <v>438</v>
      </c>
      <c r="C1086" s="73" t="s">
        <v>1798</v>
      </c>
      <c r="D1086" s="70" t="s">
        <v>82</v>
      </c>
      <c r="E1086" s="71">
        <v>265</v>
      </c>
      <c r="F1086" s="71">
        <v>1436</v>
      </c>
      <c r="G1086" s="70" t="s">
        <v>258</v>
      </c>
      <c r="H1086" s="70" t="s">
        <v>155</v>
      </c>
      <c r="J1086" s="55"/>
      <c r="K1086" s="70"/>
      <c r="L1086" s="70"/>
      <c r="M1086" s="64"/>
      <c r="N1086" s="70"/>
      <c r="O1086" s="71"/>
      <c r="P1086" s="71"/>
      <c r="Q1086" s="70"/>
      <c r="R1086" s="70"/>
      <c r="S1086" s="55"/>
    </row>
    <row r="1087" spans="1:19" x14ac:dyDescent="0.25">
      <c r="A1087" s="70" t="s">
        <v>867</v>
      </c>
      <c r="B1087" s="70" t="s">
        <v>619</v>
      </c>
      <c r="C1087" s="73" t="s">
        <v>1811</v>
      </c>
      <c r="D1087" s="70" t="s">
        <v>81</v>
      </c>
      <c r="E1087" s="71">
        <v>389</v>
      </c>
      <c r="F1087" s="71">
        <v>1229</v>
      </c>
      <c r="G1087" s="70" t="s">
        <v>333</v>
      </c>
      <c r="H1087" s="70" t="s">
        <v>145</v>
      </c>
      <c r="J1087" s="55"/>
      <c r="K1087" s="70"/>
      <c r="L1087" s="70"/>
      <c r="M1087" s="64"/>
      <c r="N1087" s="70"/>
      <c r="O1087" s="71"/>
      <c r="P1087" s="71"/>
      <c r="Q1087" s="70"/>
      <c r="R1087" s="70"/>
      <c r="S1087" s="55"/>
    </row>
    <row r="1088" spans="1:19" x14ac:dyDescent="0.25">
      <c r="A1088" s="70" t="s">
        <v>868</v>
      </c>
      <c r="B1088" s="70" t="s">
        <v>348</v>
      </c>
      <c r="C1088" s="73" t="s">
        <v>133</v>
      </c>
      <c r="D1088" s="70" t="s">
        <v>81</v>
      </c>
      <c r="E1088" s="71">
        <v>255</v>
      </c>
      <c r="F1088" s="71">
        <v>1647</v>
      </c>
      <c r="G1088" s="70" t="s">
        <v>349</v>
      </c>
      <c r="H1088" s="70" t="s">
        <v>131</v>
      </c>
      <c r="J1088" s="55"/>
      <c r="K1088" s="70"/>
      <c r="L1088" s="70"/>
      <c r="M1088" s="64"/>
      <c r="N1088" s="70"/>
      <c r="O1088" s="71"/>
      <c r="P1088" s="71"/>
      <c r="Q1088" s="70"/>
      <c r="R1088" s="70"/>
      <c r="S1088" s="55"/>
    </row>
    <row r="1089" spans="1:19" x14ac:dyDescent="0.25">
      <c r="A1089" s="70" t="s">
        <v>869</v>
      </c>
      <c r="B1089" s="70" t="s">
        <v>870</v>
      </c>
      <c r="C1089" s="73" t="s">
        <v>1804</v>
      </c>
      <c r="D1089" s="70" t="s">
        <v>81</v>
      </c>
      <c r="E1089" s="71">
        <v>433</v>
      </c>
      <c r="F1089" s="71">
        <v>1445</v>
      </c>
      <c r="G1089" s="70" t="s">
        <v>273</v>
      </c>
      <c r="H1089" s="70" t="s">
        <v>133</v>
      </c>
      <c r="J1089" s="55"/>
      <c r="K1089" s="70"/>
      <c r="L1089" s="70"/>
      <c r="M1089" s="64"/>
      <c r="N1089" s="70"/>
      <c r="O1089" s="71"/>
      <c r="P1089" s="71"/>
      <c r="Q1089" s="70"/>
      <c r="R1089" s="70"/>
      <c r="S1089" s="55"/>
    </row>
    <row r="1090" spans="1:19" x14ac:dyDescent="0.25">
      <c r="A1090" s="70" t="s">
        <v>871</v>
      </c>
      <c r="B1090" s="70" t="s">
        <v>838</v>
      </c>
      <c r="C1090" s="73" t="s">
        <v>1792</v>
      </c>
      <c r="D1090" s="70" t="s">
        <v>81</v>
      </c>
      <c r="E1090" s="71">
        <v>445</v>
      </c>
      <c r="F1090" s="71">
        <v>1405</v>
      </c>
      <c r="G1090" s="70" t="s">
        <v>273</v>
      </c>
      <c r="H1090" s="70" t="s">
        <v>129</v>
      </c>
      <c r="J1090" s="55"/>
      <c r="K1090" s="70"/>
      <c r="L1090" s="70"/>
      <c r="M1090" s="64"/>
      <c r="N1090" s="70"/>
      <c r="O1090" s="71"/>
      <c r="P1090" s="71"/>
      <c r="Q1090" s="70"/>
      <c r="R1090" s="70"/>
      <c r="S1090" s="55"/>
    </row>
    <row r="1091" spans="1:19" x14ac:dyDescent="0.25">
      <c r="A1091" s="70" t="s">
        <v>872</v>
      </c>
      <c r="B1091" s="70" t="s">
        <v>858</v>
      </c>
      <c r="C1091" s="73" t="s">
        <v>91</v>
      </c>
      <c r="D1091" s="70" t="s">
        <v>78</v>
      </c>
      <c r="E1091" s="71">
        <v>718</v>
      </c>
      <c r="F1091" s="71">
        <v>1309</v>
      </c>
      <c r="G1091" s="70" t="s">
        <v>252</v>
      </c>
      <c r="H1091" s="70" t="s">
        <v>99</v>
      </c>
      <c r="J1091" s="55"/>
      <c r="K1091" s="70"/>
      <c r="L1091" s="70"/>
      <c r="M1091" s="64"/>
      <c r="N1091" s="70"/>
      <c r="O1091" s="71"/>
      <c r="P1091" s="71"/>
      <c r="Q1091" s="70"/>
      <c r="R1091" s="70"/>
      <c r="S1091" s="55"/>
    </row>
    <row r="1092" spans="1:19" x14ac:dyDescent="0.25">
      <c r="A1092" s="70" t="s">
        <v>358</v>
      </c>
      <c r="B1092" s="70" t="s">
        <v>583</v>
      </c>
      <c r="C1092" s="73" t="s">
        <v>1811</v>
      </c>
      <c r="D1092" s="70" t="s">
        <v>81</v>
      </c>
      <c r="E1092" s="71">
        <v>396</v>
      </c>
      <c r="F1092" s="71">
        <v>1388</v>
      </c>
      <c r="G1092" s="70" t="s">
        <v>255</v>
      </c>
      <c r="H1092" s="70" t="s">
        <v>127</v>
      </c>
      <c r="J1092" s="55"/>
      <c r="K1092" s="70"/>
      <c r="L1092" s="70"/>
      <c r="M1092" s="64"/>
      <c r="N1092" s="70"/>
      <c r="O1092" s="71"/>
      <c r="P1092" s="71"/>
      <c r="Q1092" s="70"/>
      <c r="R1092" s="70"/>
      <c r="S1092" s="55"/>
    </row>
    <row r="1093" spans="1:19" x14ac:dyDescent="0.25">
      <c r="A1093" s="70" t="s">
        <v>873</v>
      </c>
      <c r="B1093" s="70" t="s">
        <v>831</v>
      </c>
      <c r="C1093" s="73" t="s">
        <v>141</v>
      </c>
      <c r="D1093" s="70" t="s">
        <v>81</v>
      </c>
      <c r="E1093" s="71">
        <v>440</v>
      </c>
      <c r="F1093" s="71">
        <v>1419</v>
      </c>
      <c r="G1093" s="70" t="s">
        <v>255</v>
      </c>
      <c r="H1093" s="70" t="s">
        <v>141</v>
      </c>
      <c r="J1093" s="55"/>
      <c r="K1093" s="70"/>
      <c r="L1093" s="70"/>
      <c r="M1093" s="64"/>
      <c r="N1093" s="70"/>
      <c r="O1093" s="71"/>
      <c r="P1093" s="71"/>
      <c r="Q1093" s="70"/>
      <c r="R1093" s="70"/>
      <c r="S1093" s="55"/>
    </row>
    <row r="1094" spans="1:19" x14ac:dyDescent="0.25">
      <c r="A1094" s="70" t="s">
        <v>874</v>
      </c>
      <c r="B1094" s="70" t="s">
        <v>875</v>
      </c>
      <c r="C1094" s="73" t="s">
        <v>1804</v>
      </c>
      <c r="D1094" s="70" t="s">
        <v>81</v>
      </c>
      <c r="E1094" s="71">
        <v>439</v>
      </c>
      <c r="F1094" s="71">
        <v>1482</v>
      </c>
      <c r="G1094" s="70" t="s">
        <v>273</v>
      </c>
      <c r="H1094" s="70" t="s">
        <v>137</v>
      </c>
      <c r="J1094" s="55"/>
      <c r="K1094" s="70"/>
      <c r="L1094" s="70"/>
      <c r="M1094" s="64"/>
      <c r="N1094" s="70"/>
      <c r="O1094" s="71"/>
      <c r="P1094" s="71"/>
      <c r="Q1094" s="70"/>
      <c r="R1094" s="70"/>
      <c r="S1094" s="55"/>
    </row>
    <row r="1095" spans="1:19" x14ac:dyDescent="0.25">
      <c r="A1095" s="70" t="s">
        <v>876</v>
      </c>
      <c r="B1095" s="70" t="s">
        <v>282</v>
      </c>
      <c r="C1095" s="73" t="s">
        <v>88</v>
      </c>
      <c r="D1095" s="70" t="s">
        <v>80</v>
      </c>
      <c r="E1095" s="71">
        <v>501</v>
      </c>
      <c r="F1095" s="71">
        <v>1113</v>
      </c>
      <c r="G1095" s="70" t="s">
        <v>88</v>
      </c>
      <c r="H1095" s="70" t="s">
        <v>88</v>
      </c>
      <c r="J1095" s="55"/>
      <c r="K1095" s="70"/>
      <c r="L1095" s="70"/>
      <c r="M1095" s="64"/>
      <c r="N1095" s="70"/>
      <c r="O1095" s="71"/>
      <c r="P1095" s="71"/>
      <c r="Q1095" s="70"/>
      <c r="R1095" s="70"/>
      <c r="S1095" s="55"/>
    </row>
    <row r="1096" spans="1:19" x14ac:dyDescent="0.25">
      <c r="A1096" s="70" t="s">
        <v>877</v>
      </c>
      <c r="B1096" s="70" t="s">
        <v>878</v>
      </c>
      <c r="C1096" s="73" t="s">
        <v>1803</v>
      </c>
      <c r="D1096" s="70" t="s">
        <v>83</v>
      </c>
      <c r="E1096" s="71">
        <v>542</v>
      </c>
      <c r="F1096" s="71">
        <v>1166</v>
      </c>
      <c r="G1096" s="70" t="s">
        <v>341</v>
      </c>
      <c r="H1096" s="70" t="s">
        <v>161</v>
      </c>
      <c r="J1096" s="55"/>
      <c r="K1096" s="70"/>
      <c r="L1096" s="70"/>
      <c r="M1096" s="64"/>
      <c r="N1096" s="70"/>
      <c r="O1096" s="71"/>
      <c r="P1096" s="71"/>
      <c r="Q1096" s="70"/>
      <c r="R1096" s="70"/>
      <c r="S1096" s="55"/>
    </row>
    <row r="1097" spans="1:19" x14ac:dyDescent="0.25">
      <c r="A1097" s="70" t="s">
        <v>879</v>
      </c>
      <c r="B1097" s="70" t="s">
        <v>858</v>
      </c>
      <c r="C1097" s="73" t="s">
        <v>91</v>
      </c>
      <c r="D1097" s="70" t="s">
        <v>78</v>
      </c>
      <c r="E1097" s="71">
        <v>737</v>
      </c>
      <c r="F1097" s="71">
        <v>1306</v>
      </c>
      <c r="G1097" s="70" t="s">
        <v>252</v>
      </c>
      <c r="H1097" s="70" t="s">
        <v>99</v>
      </c>
      <c r="J1097" s="55"/>
      <c r="K1097" s="70"/>
      <c r="L1097" s="70"/>
      <c r="M1097" s="64"/>
      <c r="N1097" s="70"/>
      <c r="O1097" s="71"/>
      <c r="P1097" s="71"/>
      <c r="Q1097" s="70"/>
      <c r="R1097" s="70"/>
      <c r="S1097" s="55"/>
    </row>
    <row r="1098" spans="1:19" x14ac:dyDescent="0.25">
      <c r="A1098" s="70" t="s">
        <v>449</v>
      </c>
      <c r="B1098" s="70" t="s">
        <v>449</v>
      </c>
      <c r="C1098" s="73" t="s">
        <v>141</v>
      </c>
      <c r="D1098" s="70" t="s">
        <v>81</v>
      </c>
      <c r="E1098" s="71">
        <v>331</v>
      </c>
      <c r="F1098" s="71">
        <v>1415</v>
      </c>
      <c r="G1098" s="70" t="s">
        <v>255</v>
      </c>
      <c r="H1098" s="70" t="s">
        <v>141</v>
      </c>
      <c r="J1098" s="55"/>
      <c r="K1098" s="70"/>
      <c r="L1098" s="70"/>
      <c r="M1098" s="64"/>
      <c r="N1098" s="70"/>
      <c r="O1098" s="71"/>
      <c r="P1098" s="71"/>
      <c r="Q1098" s="70"/>
      <c r="R1098" s="70"/>
      <c r="S1098" s="55"/>
    </row>
    <row r="1099" spans="1:19" x14ac:dyDescent="0.25">
      <c r="A1099" s="70" t="s">
        <v>880</v>
      </c>
      <c r="B1099" s="70" t="s">
        <v>880</v>
      </c>
      <c r="C1099" s="73" t="s">
        <v>1474</v>
      </c>
      <c r="D1099" s="70" t="s">
        <v>79</v>
      </c>
      <c r="E1099" s="71">
        <v>332</v>
      </c>
      <c r="F1099" s="71">
        <v>1497</v>
      </c>
      <c r="G1099" s="70" t="s">
        <v>365</v>
      </c>
      <c r="H1099" s="70" t="s">
        <v>123</v>
      </c>
      <c r="J1099" s="55"/>
      <c r="K1099" s="70"/>
      <c r="L1099" s="70"/>
      <c r="M1099" s="64"/>
      <c r="N1099" s="70"/>
      <c r="O1099" s="71"/>
      <c r="P1099" s="71"/>
      <c r="Q1099" s="70"/>
      <c r="R1099" s="70"/>
      <c r="S1099" s="55"/>
    </row>
    <row r="1100" spans="1:19" x14ac:dyDescent="0.25">
      <c r="A1100" s="70" t="s">
        <v>881</v>
      </c>
      <c r="B1100" s="70" t="s">
        <v>298</v>
      </c>
      <c r="C1100" s="73" t="s">
        <v>1811</v>
      </c>
      <c r="D1100" s="70" t="s">
        <v>81</v>
      </c>
      <c r="E1100" s="71">
        <v>347</v>
      </c>
      <c r="F1100" s="71">
        <v>1378</v>
      </c>
      <c r="G1100" s="70" t="s">
        <v>249</v>
      </c>
      <c r="H1100" s="70" t="s">
        <v>127</v>
      </c>
      <c r="J1100" s="55"/>
      <c r="K1100" s="70"/>
      <c r="L1100" s="70"/>
      <c r="M1100" s="64"/>
      <c r="N1100" s="70"/>
      <c r="O1100" s="71"/>
      <c r="P1100" s="71"/>
      <c r="Q1100" s="70"/>
      <c r="R1100" s="70"/>
      <c r="S1100" s="55"/>
    </row>
    <row r="1101" spans="1:19" x14ac:dyDescent="0.25">
      <c r="A1101" s="70" t="s">
        <v>882</v>
      </c>
      <c r="B1101" s="70" t="s">
        <v>733</v>
      </c>
      <c r="C1101" s="73" t="s">
        <v>1225</v>
      </c>
      <c r="D1101" s="70" t="s">
        <v>78</v>
      </c>
      <c r="E1101" s="71">
        <v>819</v>
      </c>
      <c r="F1101" s="71">
        <v>1135</v>
      </c>
      <c r="G1101" s="70" t="s">
        <v>307</v>
      </c>
      <c r="H1101" s="70" t="s">
        <v>107</v>
      </c>
      <c r="J1101" s="55"/>
      <c r="K1101" s="70"/>
      <c r="L1101" s="70"/>
      <c r="M1101" s="64"/>
      <c r="N1101" s="70"/>
      <c r="O1101" s="71"/>
      <c r="P1101" s="71"/>
      <c r="Q1101" s="70"/>
      <c r="R1101" s="70"/>
      <c r="S1101" s="55"/>
    </row>
    <row r="1102" spans="1:19" x14ac:dyDescent="0.25">
      <c r="A1102" s="70" t="s">
        <v>883</v>
      </c>
      <c r="B1102" s="70" t="s">
        <v>884</v>
      </c>
      <c r="C1102" s="73" t="s">
        <v>1811</v>
      </c>
      <c r="D1102" s="70" t="s">
        <v>81</v>
      </c>
      <c r="E1102" s="71">
        <v>455</v>
      </c>
      <c r="F1102" s="71">
        <v>1184</v>
      </c>
      <c r="G1102" s="70" t="s">
        <v>333</v>
      </c>
      <c r="H1102" s="70" t="s">
        <v>143</v>
      </c>
      <c r="J1102" s="55"/>
      <c r="K1102" s="70"/>
      <c r="L1102" s="70"/>
      <c r="M1102" s="64"/>
      <c r="N1102" s="70"/>
      <c r="O1102" s="71"/>
      <c r="P1102" s="71"/>
      <c r="Q1102" s="70"/>
      <c r="R1102" s="70"/>
      <c r="S1102" s="55"/>
    </row>
    <row r="1103" spans="1:19" x14ac:dyDescent="0.25">
      <c r="A1103" s="70" t="s">
        <v>885</v>
      </c>
      <c r="B1103" s="70" t="s">
        <v>2458</v>
      </c>
      <c r="C1103" s="73" t="s">
        <v>2460</v>
      </c>
      <c r="D1103" s="70" t="s">
        <v>250</v>
      </c>
      <c r="E1103" s="71">
        <v>266</v>
      </c>
      <c r="F1103" s="71">
        <v>1486</v>
      </c>
      <c r="G1103" s="70" t="s">
        <v>669</v>
      </c>
      <c r="H1103" s="70" t="s">
        <v>131</v>
      </c>
      <c r="J1103" s="55"/>
      <c r="K1103" s="70"/>
      <c r="L1103" s="70"/>
      <c r="M1103" s="64"/>
      <c r="N1103" s="70"/>
      <c r="O1103" s="71"/>
      <c r="P1103" s="71"/>
      <c r="Q1103" s="70"/>
      <c r="R1103" s="70"/>
      <c r="S1103" s="55"/>
    </row>
    <row r="1104" spans="1:19" x14ac:dyDescent="0.25">
      <c r="A1104" s="70" t="s">
        <v>886</v>
      </c>
      <c r="B1104" s="70" t="s">
        <v>463</v>
      </c>
      <c r="C1104" s="73" t="s">
        <v>133</v>
      </c>
      <c r="D1104" s="70" t="s">
        <v>81</v>
      </c>
      <c r="E1104" s="71">
        <v>315</v>
      </c>
      <c r="F1104" s="71">
        <v>1554</v>
      </c>
      <c r="G1104" s="70" t="s">
        <v>285</v>
      </c>
      <c r="H1104" s="70" t="s">
        <v>131</v>
      </c>
      <c r="J1104" s="55"/>
      <c r="K1104" s="70"/>
      <c r="L1104" s="70"/>
      <c r="M1104" s="64"/>
      <c r="N1104" s="70"/>
      <c r="O1104" s="71"/>
      <c r="P1104" s="71"/>
      <c r="Q1104" s="70"/>
      <c r="R1104" s="70"/>
      <c r="S1104" s="55"/>
    </row>
    <row r="1105" spans="1:19" x14ac:dyDescent="0.25">
      <c r="A1105" s="70" t="s">
        <v>887</v>
      </c>
      <c r="B1105" s="70" t="s">
        <v>888</v>
      </c>
      <c r="C1105" s="73" t="s">
        <v>1810</v>
      </c>
      <c r="D1105" s="70" t="s">
        <v>82</v>
      </c>
      <c r="E1105" s="71">
        <v>388</v>
      </c>
      <c r="F1105" s="71">
        <v>1317</v>
      </c>
      <c r="G1105" s="70" t="s">
        <v>258</v>
      </c>
      <c r="H1105" s="70" t="s">
        <v>157</v>
      </c>
      <c r="J1105" s="55"/>
      <c r="K1105" s="70"/>
      <c r="L1105" s="70"/>
      <c r="M1105" s="64"/>
      <c r="N1105" s="70"/>
      <c r="O1105" s="71"/>
      <c r="P1105" s="71"/>
      <c r="Q1105" s="70"/>
      <c r="R1105" s="70"/>
      <c r="S1105" s="55"/>
    </row>
    <row r="1106" spans="1:19" x14ac:dyDescent="0.25">
      <c r="A1106" s="70" t="s">
        <v>889</v>
      </c>
      <c r="B1106" s="70" t="s">
        <v>890</v>
      </c>
      <c r="C1106" s="73" t="s">
        <v>340</v>
      </c>
      <c r="D1106" s="70" t="s">
        <v>83</v>
      </c>
      <c r="E1106" s="71">
        <v>507</v>
      </c>
      <c r="F1106" s="71">
        <v>1213</v>
      </c>
      <c r="G1106" s="70" t="s">
        <v>322</v>
      </c>
      <c r="H1106" s="70" t="s">
        <v>170</v>
      </c>
      <c r="J1106" s="55"/>
      <c r="K1106" s="70"/>
      <c r="L1106" s="70"/>
      <c r="M1106" s="64"/>
      <c r="N1106" s="70"/>
      <c r="O1106" s="71"/>
      <c r="P1106" s="71"/>
      <c r="Q1106" s="70"/>
      <c r="R1106" s="70"/>
      <c r="S1106" s="55"/>
    </row>
    <row r="1107" spans="1:19" x14ac:dyDescent="0.25">
      <c r="A1107" s="70" t="s">
        <v>891</v>
      </c>
      <c r="B1107" s="70" t="s">
        <v>298</v>
      </c>
      <c r="C1107" s="73" t="s">
        <v>1811</v>
      </c>
      <c r="D1107" s="70" t="s">
        <v>81</v>
      </c>
      <c r="E1107" s="71">
        <v>364</v>
      </c>
      <c r="F1107" s="71">
        <v>1355</v>
      </c>
      <c r="G1107" s="70" t="s">
        <v>249</v>
      </c>
      <c r="H1107" s="70" t="s">
        <v>127</v>
      </c>
      <c r="J1107" s="55"/>
      <c r="K1107" s="70"/>
      <c r="L1107" s="70"/>
      <c r="M1107" s="64"/>
      <c r="N1107" s="70"/>
      <c r="O1107" s="71"/>
      <c r="P1107" s="71"/>
      <c r="Q1107" s="70"/>
      <c r="R1107" s="70"/>
      <c r="S1107" s="55"/>
    </row>
    <row r="1108" spans="1:19" x14ac:dyDescent="0.25">
      <c r="A1108" s="70" t="s">
        <v>892</v>
      </c>
      <c r="B1108" s="70" t="s">
        <v>360</v>
      </c>
      <c r="C1108" s="73" t="s">
        <v>1804</v>
      </c>
      <c r="D1108" s="70" t="s">
        <v>81</v>
      </c>
      <c r="E1108" s="71">
        <v>469</v>
      </c>
      <c r="F1108" s="71">
        <v>1431</v>
      </c>
      <c r="G1108" s="70" t="s">
        <v>273</v>
      </c>
      <c r="H1108" s="70" t="s">
        <v>137</v>
      </c>
      <c r="J1108" s="55"/>
      <c r="K1108" s="70"/>
      <c r="L1108" s="70"/>
      <c r="M1108" s="64"/>
      <c r="N1108" s="70"/>
      <c r="O1108" s="71"/>
      <c r="P1108" s="71"/>
      <c r="Q1108" s="70"/>
      <c r="R1108" s="70"/>
      <c r="S1108" s="55"/>
    </row>
    <row r="1109" spans="1:19" x14ac:dyDescent="0.25">
      <c r="A1109" s="70" t="s">
        <v>893</v>
      </c>
      <c r="B1109" s="70" t="s">
        <v>893</v>
      </c>
      <c r="C1109" s="73" t="s">
        <v>581</v>
      </c>
      <c r="D1109" s="70" t="s">
        <v>79</v>
      </c>
      <c r="E1109" s="71">
        <v>388</v>
      </c>
      <c r="F1109" s="71">
        <v>1375</v>
      </c>
      <c r="G1109" s="70" t="s">
        <v>347</v>
      </c>
      <c r="H1109" s="70" t="s">
        <v>111</v>
      </c>
      <c r="J1109" s="55"/>
      <c r="K1109" s="70"/>
      <c r="L1109" s="70"/>
      <c r="M1109" s="64"/>
      <c r="N1109" s="70"/>
      <c r="O1109" s="71"/>
      <c r="P1109" s="71"/>
      <c r="Q1109" s="70"/>
      <c r="R1109" s="70"/>
      <c r="S1109" s="55"/>
    </row>
    <row r="1110" spans="1:19" x14ac:dyDescent="0.25">
      <c r="A1110" s="70" t="s">
        <v>894</v>
      </c>
      <c r="B1110" s="70" t="s">
        <v>865</v>
      </c>
      <c r="C1110" s="73" t="s">
        <v>1186</v>
      </c>
      <c r="D1110" s="70" t="s">
        <v>82</v>
      </c>
      <c r="E1110" s="71">
        <v>357</v>
      </c>
      <c r="F1110" s="71">
        <v>1291</v>
      </c>
      <c r="G1110" s="70" t="s">
        <v>258</v>
      </c>
      <c r="H1110" s="70" t="s">
        <v>157</v>
      </c>
      <c r="J1110" s="55"/>
      <c r="K1110" s="70"/>
      <c r="L1110" s="70"/>
      <c r="M1110" s="64"/>
      <c r="N1110" s="70"/>
      <c r="O1110" s="71"/>
      <c r="P1110" s="71"/>
      <c r="Q1110" s="70"/>
      <c r="R1110" s="70"/>
      <c r="S1110" s="55"/>
    </row>
    <row r="1111" spans="1:19" x14ac:dyDescent="0.25">
      <c r="A1111" s="70" t="s">
        <v>895</v>
      </c>
      <c r="B1111" s="70" t="s">
        <v>597</v>
      </c>
      <c r="C1111" s="73" t="s">
        <v>1474</v>
      </c>
      <c r="D1111" s="70" t="s">
        <v>79</v>
      </c>
      <c r="E1111" s="71">
        <v>380</v>
      </c>
      <c r="F1111" s="71">
        <v>1465</v>
      </c>
      <c r="G1111" s="70" t="s">
        <v>365</v>
      </c>
      <c r="H1111" s="70" t="s">
        <v>123</v>
      </c>
      <c r="J1111" s="55"/>
      <c r="K1111" s="70"/>
      <c r="L1111" s="70"/>
      <c r="M1111" s="64"/>
      <c r="N1111" s="70"/>
      <c r="O1111" s="71"/>
      <c r="P1111" s="71"/>
      <c r="Q1111" s="70"/>
      <c r="R1111" s="70"/>
      <c r="S1111" s="55"/>
    </row>
    <row r="1112" spans="1:19" x14ac:dyDescent="0.25">
      <c r="A1112" s="70" t="s">
        <v>679</v>
      </c>
      <c r="B1112" s="70" t="s">
        <v>679</v>
      </c>
      <c r="C1112" s="73" t="s">
        <v>1803</v>
      </c>
      <c r="D1112" s="70" t="s">
        <v>83</v>
      </c>
      <c r="E1112" s="71">
        <v>575</v>
      </c>
      <c r="F1112" s="71">
        <v>1147</v>
      </c>
      <c r="G1112" s="70" t="s">
        <v>341</v>
      </c>
      <c r="H1112" s="70" t="s">
        <v>167</v>
      </c>
      <c r="J1112" s="55"/>
      <c r="K1112" s="70"/>
      <c r="L1112" s="70"/>
      <c r="M1112" s="64"/>
      <c r="N1112" s="70"/>
      <c r="O1112" s="71"/>
      <c r="P1112" s="71"/>
      <c r="Q1112" s="70"/>
      <c r="R1112" s="70"/>
      <c r="S1112" s="55"/>
    </row>
    <row r="1113" spans="1:19" x14ac:dyDescent="0.25">
      <c r="A1113" s="70" t="s">
        <v>896</v>
      </c>
      <c r="B1113" s="70" t="s">
        <v>897</v>
      </c>
      <c r="C1113" s="73" t="s">
        <v>1805</v>
      </c>
      <c r="D1113" s="70" t="s">
        <v>81</v>
      </c>
      <c r="E1113" s="71">
        <v>284</v>
      </c>
      <c r="F1113" s="71">
        <v>1530</v>
      </c>
      <c r="G1113" s="70" t="s">
        <v>285</v>
      </c>
      <c r="H1113" s="70" t="s">
        <v>131</v>
      </c>
      <c r="J1113" s="55"/>
      <c r="K1113" s="70"/>
      <c r="L1113" s="70"/>
      <c r="M1113" s="64"/>
      <c r="N1113" s="70"/>
      <c r="O1113" s="71"/>
      <c r="P1113" s="71"/>
      <c r="Q1113" s="70"/>
      <c r="R1113" s="70"/>
      <c r="S1113" s="55"/>
    </row>
    <row r="1114" spans="1:19" x14ac:dyDescent="0.25">
      <c r="A1114" s="70" t="s">
        <v>898</v>
      </c>
      <c r="B1114" s="70" t="s">
        <v>842</v>
      </c>
      <c r="C1114" s="73" t="s">
        <v>151</v>
      </c>
      <c r="D1114" s="70" t="s">
        <v>81</v>
      </c>
      <c r="E1114" s="71">
        <v>447</v>
      </c>
      <c r="F1114" s="71">
        <v>1397</v>
      </c>
      <c r="G1114" s="70" t="s">
        <v>273</v>
      </c>
      <c r="H1114" s="70" t="s">
        <v>151</v>
      </c>
      <c r="J1114" s="55"/>
      <c r="K1114" s="70"/>
      <c r="L1114" s="70"/>
      <c r="M1114" s="64"/>
      <c r="N1114" s="70"/>
      <c r="O1114" s="71"/>
      <c r="P1114" s="71"/>
      <c r="Q1114" s="70"/>
      <c r="R1114" s="70"/>
      <c r="S1114" s="55"/>
    </row>
    <row r="1115" spans="1:19" x14ac:dyDescent="0.25">
      <c r="A1115" s="70" t="s">
        <v>899</v>
      </c>
      <c r="B1115" s="70" t="s">
        <v>391</v>
      </c>
      <c r="C1115" s="73" t="s">
        <v>1134</v>
      </c>
      <c r="D1115" s="70" t="s">
        <v>82</v>
      </c>
      <c r="E1115" s="71">
        <v>761</v>
      </c>
      <c r="F1115" s="71">
        <v>1223</v>
      </c>
      <c r="G1115" s="70" t="s">
        <v>252</v>
      </c>
      <c r="H1115" s="70" t="s">
        <v>91</v>
      </c>
      <c r="J1115" s="55"/>
      <c r="K1115" s="70"/>
      <c r="L1115" s="70"/>
      <c r="M1115" s="64"/>
      <c r="N1115" s="70"/>
      <c r="O1115" s="71"/>
      <c r="P1115" s="71"/>
      <c r="Q1115" s="70"/>
      <c r="R1115" s="70"/>
      <c r="S1115" s="55"/>
    </row>
    <row r="1116" spans="1:19" x14ac:dyDescent="0.25">
      <c r="A1116" s="70" t="s">
        <v>900</v>
      </c>
      <c r="B1116" s="70" t="s">
        <v>548</v>
      </c>
      <c r="C1116" s="73" t="s">
        <v>1793</v>
      </c>
      <c r="D1116" s="70" t="s">
        <v>81</v>
      </c>
      <c r="E1116" s="71">
        <v>357</v>
      </c>
      <c r="F1116" s="71">
        <v>1421</v>
      </c>
      <c r="G1116" s="70" t="s">
        <v>255</v>
      </c>
      <c r="H1116" s="70" t="s">
        <v>139</v>
      </c>
      <c r="J1116" s="55"/>
      <c r="K1116" s="70"/>
      <c r="L1116" s="70"/>
      <c r="M1116" s="64"/>
      <c r="N1116" s="70"/>
      <c r="O1116" s="71"/>
      <c r="P1116" s="71"/>
      <c r="Q1116" s="70"/>
      <c r="R1116" s="70"/>
      <c r="S1116" s="55"/>
    </row>
    <row r="1117" spans="1:19" x14ac:dyDescent="0.25">
      <c r="A1117" s="70" t="s">
        <v>901</v>
      </c>
      <c r="B1117" s="70" t="s">
        <v>384</v>
      </c>
      <c r="C1117" s="73" t="s">
        <v>1800</v>
      </c>
      <c r="D1117" s="70" t="s">
        <v>82</v>
      </c>
      <c r="E1117" s="71">
        <v>287</v>
      </c>
      <c r="F1117" s="71">
        <v>1364</v>
      </c>
      <c r="G1117" s="70" t="s">
        <v>258</v>
      </c>
      <c r="H1117" s="70" t="s">
        <v>155</v>
      </c>
      <c r="J1117" s="55"/>
      <c r="K1117" s="70"/>
      <c r="L1117" s="70"/>
      <c r="M1117" s="64"/>
      <c r="N1117" s="70"/>
      <c r="O1117" s="71"/>
      <c r="P1117" s="71"/>
      <c r="Q1117" s="70"/>
      <c r="R1117" s="70"/>
      <c r="S1117" s="55"/>
    </row>
    <row r="1118" spans="1:19" x14ac:dyDescent="0.25">
      <c r="A1118" s="70" t="s">
        <v>902</v>
      </c>
      <c r="B1118" s="70" t="s">
        <v>573</v>
      </c>
      <c r="C1118" s="73" t="s">
        <v>545</v>
      </c>
      <c r="D1118" s="70" t="s">
        <v>79</v>
      </c>
      <c r="E1118" s="71">
        <v>270</v>
      </c>
      <c r="F1118" s="71">
        <v>1548</v>
      </c>
      <c r="G1118" s="70" t="s">
        <v>303</v>
      </c>
      <c r="H1118" s="70" t="s">
        <v>109</v>
      </c>
      <c r="J1118" s="55"/>
      <c r="K1118" s="70"/>
      <c r="L1118" s="70"/>
      <c r="M1118" s="64"/>
      <c r="N1118" s="70"/>
      <c r="O1118" s="71"/>
      <c r="P1118" s="71"/>
      <c r="Q1118" s="70"/>
      <c r="R1118" s="70"/>
      <c r="S1118" s="55"/>
    </row>
    <row r="1119" spans="1:19" x14ac:dyDescent="0.25">
      <c r="A1119" s="70" t="s">
        <v>903</v>
      </c>
      <c r="B1119" s="70" t="s">
        <v>904</v>
      </c>
      <c r="C1119" s="73" t="s">
        <v>1612</v>
      </c>
      <c r="D1119" s="70" t="s">
        <v>83</v>
      </c>
      <c r="E1119" s="71">
        <v>707</v>
      </c>
      <c r="F1119" s="71">
        <v>1083</v>
      </c>
      <c r="G1119" s="70" t="s">
        <v>267</v>
      </c>
      <c r="H1119" s="70" t="s">
        <v>167</v>
      </c>
      <c r="J1119" s="55"/>
      <c r="K1119" s="70"/>
      <c r="L1119" s="70"/>
      <c r="M1119" s="64"/>
      <c r="N1119" s="70"/>
      <c r="O1119" s="71"/>
      <c r="P1119" s="71"/>
      <c r="Q1119" s="70"/>
      <c r="R1119" s="70"/>
      <c r="S1119" s="55"/>
    </row>
    <row r="1120" spans="1:19" x14ac:dyDescent="0.25">
      <c r="A1120" s="70" t="s">
        <v>905</v>
      </c>
      <c r="B1120" s="70" t="s">
        <v>276</v>
      </c>
      <c r="C1120" s="73" t="s">
        <v>276</v>
      </c>
      <c r="D1120" s="70" t="s">
        <v>78</v>
      </c>
      <c r="E1120" s="71">
        <v>501</v>
      </c>
      <c r="F1120" s="71">
        <v>1380</v>
      </c>
      <c r="G1120" s="70" t="s">
        <v>252</v>
      </c>
      <c r="H1120" s="70" t="s">
        <v>99</v>
      </c>
      <c r="J1120" s="55"/>
      <c r="K1120" s="70"/>
      <c r="L1120" s="70"/>
      <c r="M1120" s="64"/>
      <c r="N1120" s="70"/>
      <c r="O1120" s="71"/>
      <c r="P1120" s="71"/>
      <c r="Q1120" s="70"/>
      <c r="R1120" s="70"/>
      <c r="S1120" s="55"/>
    </row>
    <row r="1121" spans="1:19" x14ac:dyDescent="0.25">
      <c r="A1121" s="70" t="s">
        <v>906</v>
      </c>
      <c r="B1121" s="70" t="s">
        <v>907</v>
      </c>
      <c r="C1121" s="73" t="s">
        <v>1797</v>
      </c>
      <c r="D1121" s="70" t="s">
        <v>79</v>
      </c>
      <c r="E1121" s="71">
        <v>379</v>
      </c>
      <c r="F1121" s="71">
        <v>1327</v>
      </c>
      <c r="G1121" s="70" t="s">
        <v>347</v>
      </c>
      <c r="H1121" s="70" t="s">
        <v>121</v>
      </c>
      <c r="J1121" s="55"/>
      <c r="K1121" s="70"/>
      <c r="L1121" s="70"/>
      <c r="M1121" s="64"/>
      <c r="N1121" s="70"/>
      <c r="O1121" s="71"/>
      <c r="P1121" s="71"/>
      <c r="Q1121" s="70"/>
      <c r="R1121" s="70"/>
      <c r="S1121" s="55"/>
    </row>
    <row r="1122" spans="1:19" x14ac:dyDescent="0.25">
      <c r="A1122" s="70" t="s">
        <v>908</v>
      </c>
      <c r="B1122" s="70" t="s">
        <v>449</v>
      </c>
      <c r="C1122" s="73" t="s">
        <v>141</v>
      </c>
      <c r="D1122" s="70" t="s">
        <v>81</v>
      </c>
      <c r="E1122" s="71">
        <v>331</v>
      </c>
      <c r="F1122" s="71">
        <v>1421</v>
      </c>
      <c r="G1122" s="70" t="s">
        <v>255</v>
      </c>
      <c r="H1122" s="70" t="s">
        <v>141</v>
      </c>
      <c r="J1122" s="55"/>
      <c r="K1122" s="70"/>
      <c r="L1122" s="70"/>
      <c r="M1122" s="64"/>
      <c r="N1122" s="70"/>
      <c r="O1122" s="71"/>
      <c r="P1122" s="71"/>
      <c r="Q1122" s="70"/>
      <c r="R1122" s="70"/>
      <c r="S1122" s="55"/>
    </row>
    <row r="1123" spans="1:19" x14ac:dyDescent="0.25">
      <c r="A1123" s="70" t="s">
        <v>909</v>
      </c>
      <c r="B1123" s="70" t="s">
        <v>910</v>
      </c>
      <c r="C1123" s="73" t="s">
        <v>1796</v>
      </c>
      <c r="D1123" s="70" t="s">
        <v>82</v>
      </c>
      <c r="E1123" s="71">
        <v>308</v>
      </c>
      <c r="F1123" s="71">
        <v>1351</v>
      </c>
      <c r="G1123" s="70" t="s">
        <v>258</v>
      </c>
      <c r="H1123" s="70" t="s">
        <v>157</v>
      </c>
      <c r="J1123" s="55"/>
      <c r="K1123" s="70"/>
      <c r="L1123" s="70"/>
      <c r="M1123" s="64"/>
      <c r="N1123" s="70"/>
      <c r="O1123" s="71"/>
      <c r="P1123" s="71"/>
      <c r="Q1123" s="70"/>
      <c r="R1123" s="70"/>
      <c r="S1123" s="55"/>
    </row>
    <row r="1124" spans="1:19" x14ac:dyDescent="0.25">
      <c r="A1124" s="70" t="s">
        <v>911</v>
      </c>
      <c r="B1124" s="70" t="s">
        <v>289</v>
      </c>
      <c r="C1124" s="73" t="s">
        <v>1800</v>
      </c>
      <c r="D1124" s="70" t="s">
        <v>82</v>
      </c>
      <c r="E1124" s="71">
        <v>341</v>
      </c>
      <c r="F1124" s="71">
        <v>1359</v>
      </c>
      <c r="G1124" s="70" t="s">
        <v>258</v>
      </c>
      <c r="H1124" s="70" t="s">
        <v>159</v>
      </c>
      <c r="J1124" s="55"/>
      <c r="K1124" s="70"/>
      <c r="L1124" s="70"/>
      <c r="M1124" s="64"/>
      <c r="N1124" s="70"/>
      <c r="O1124" s="71"/>
      <c r="P1124" s="71"/>
      <c r="Q1124" s="70"/>
      <c r="R1124" s="70"/>
      <c r="S1124" s="55"/>
    </row>
    <row r="1125" spans="1:19" x14ac:dyDescent="0.25">
      <c r="A1125" s="70" t="s">
        <v>912</v>
      </c>
      <c r="B1125" s="70" t="s">
        <v>391</v>
      </c>
      <c r="C1125" s="73" t="s">
        <v>278</v>
      </c>
      <c r="D1125" s="70" t="s">
        <v>78</v>
      </c>
      <c r="E1125" s="71">
        <v>743</v>
      </c>
      <c r="F1125" s="71">
        <v>1242</v>
      </c>
      <c r="G1125" s="70" t="s">
        <v>252</v>
      </c>
      <c r="H1125" s="70" t="s">
        <v>91</v>
      </c>
      <c r="J1125" s="55"/>
      <c r="K1125" s="70"/>
      <c r="L1125" s="70"/>
      <c r="M1125" s="64"/>
      <c r="N1125" s="70"/>
      <c r="O1125" s="71"/>
      <c r="P1125" s="71"/>
      <c r="Q1125" s="70"/>
      <c r="R1125" s="70"/>
      <c r="S1125" s="55"/>
    </row>
    <row r="1126" spans="1:19" x14ac:dyDescent="0.25">
      <c r="A1126" s="70" t="s">
        <v>466</v>
      </c>
      <c r="B1126" s="70" t="s">
        <v>466</v>
      </c>
      <c r="C1126" s="73" t="s">
        <v>1134</v>
      </c>
      <c r="D1126" s="70" t="s">
        <v>82</v>
      </c>
      <c r="E1126" s="71">
        <v>423</v>
      </c>
      <c r="F1126" s="71">
        <v>1279</v>
      </c>
      <c r="G1126" s="70" t="s">
        <v>307</v>
      </c>
      <c r="H1126" s="70" t="s">
        <v>91</v>
      </c>
      <c r="J1126" s="55"/>
      <c r="K1126" s="70"/>
      <c r="L1126" s="70"/>
      <c r="M1126" s="64"/>
      <c r="N1126" s="70"/>
      <c r="O1126" s="71"/>
      <c r="P1126" s="71"/>
      <c r="Q1126" s="70"/>
      <c r="R1126" s="70"/>
      <c r="S1126" s="55"/>
    </row>
    <row r="1127" spans="1:19" x14ac:dyDescent="0.25">
      <c r="A1127" s="70" t="s">
        <v>913</v>
      </c>
      <c r="B1127" s="70" t="s">
        <v>438</v>
      </c>
      <c r="C1127" s="73" t="s">
        <v>1798</v>
      </c>
      <c r="D1127" s="70" t="s">
        <v>82</v>
      </c>
      <c r="E1127" s="71">
        <v>260</v>
      </c>
      <c r="F1127" s="71">
        <v>1447</v>
      </c>
      <c r="G1127" s="70" t="s">
        <v>258</v>
      </c>
      <c r="H1127" s="70" t="s">
        <v>155</v>
      </c>
      <c r="J1127" s="55"/>
      <c r="K1127" s="70"/>
      <c r="L1127" s="70"/>
      <c r="M1127" s="64"/>
      <c r="N1127" s="70"/>
      <c r="O1127" s="71"/>
      <c r="P1127" s="71"/>
      <c r="Q1127" s="70"/>
      <c r="R1127" s="70"/>
      <c r="S1127" s="55"/>
    </row>
    <row r="1128" spans="1:19" x14ac:dyDescent="0.25">
      <c r="A1128" s="70" t="s">
        <v>802</v>
      </c>
      <c r="B1128" s="70" t="s">
        <v>802</v>
      </c>
      <c r="C1128" s="73" t="s">
        <v>133</v>
      </c>
      <c r="D1128" s="70" t="s">
        <v>81</v>
      </c>
      <c r="E1128" s="71">
        <v>299</v>
      </c>
      <c r="F1128" s="71">
        <v>1585</v>
      </c>
      <c r="G1128" s="70" t="s">
        <v>285</v>
      </c>
      <c r="H1128" s="70" t="s">
        <v>131</v>
      </c>
      <c r="J1128" s="55"/>
      <c r="K1128" s="70"/>
      <c r="L1128" s="70"/>
      <c r="M1128" s="64"/>
      <c r="N1128" s="70"/>
      <c r="O1128" s="71"/>
      <c r="P1128" s="71"/>
      <c r="Q1128" s="70"/>
      <c r="R1128" s="70"/>
      <c r="S1128" s="55"/>
    </row>
    <row r="1129" spans="1:19" x14ac:dyDescent="0.25">
      <c r="A1129" s="70" t="s">
        <v>914</v>
      </c>
      <c r="B1129" s="70" t="s">
        <v>915</v>
      </c>
      <c r="C1129" s="73" t="s">
        <v>1797</v>
      </c>
      <c r="D1129" s="70" t="s">
        <v>79</v>
      </c>
      <c r="E1129" s="71">
        <v>410</v>
      </c>
      <c r="F1129" s="71">
        <v>1324</v>
      </c>
      <c r="G1129" s="70" t="s">
        <v>347</v>
      </c>
      <c r="H1129" s="70" t="s">
        <v>121</v>
      </c>
      <c r="J1129" s="55"/>
      <c r="K1129" s="70"/>
      <c r="L1129" s="70"/>
      <c r="M1129" s="64"/>
      <c r="N1129" s="70"/>
      <c r="O1129" s="71"/>
      <c r="P1129" s="71"/>
      <c r="Q1129" s="70"/>
      <c r="R1129" s="70"/>
      <c r="S1129" s="55"/>
    </row>
    <row r="1130" spans="1:19" x14ac:dyDescent="0.25">
      <c r="A1130" s="70" t="s">
        <v>916</v>
      </c>
      <c r="B1130" s="70" t="s">
        <v>870</v>
      </c>
      <c r="C1130" s="73" t="s">
        <v>1804</v>
      </c>
      <c r="D1130" s="70" t="s">
        <v>81</v>
      </c>
      <c r="E1130" s="71">
        <v>438</v>
      </c>
      <c r="F1130" s="71">
        <v>1440</v>
      </c>
      <c r="G1130" s="70" t="s">
        <v>273</v>
      </c>
      <c r="H1130" s="70" t="s">
        <v>133</v>
      </c>
      <c r="J1130" s="55"/>
      <c r="K1130" s="70"/>
      <c r="L1130" s="70"/>
      <c r="M1130" s="64"/>
      <c r="N1130" s="70"/>
      <c r="O1130" s="71"/>
      <c r="P1130" s="71"/>
      <c r="Q1130" s="70"/>
      <c r="R1130" s="70"/>
      <c r="S1130" s="55"/>
    </row>
    <row r="1131" spans="1:19" x14ac:dyDescent="0.25">
      <c r="A1131" s="70" t="s">
        <v>272</v>
      </c>
      <c r="B1131" s="70" t="s">
        <v>272</v>
      </c>
      <c r="C1131" s="73" t="s">
        <v>380</v>
      </c>
      <c r="D1131" s="70" t="s">
        <v>78</v>
      </c>
      <c r="E1131" s="71">
        <v>453</v>
      </c>
      <c r="F1131" s="71">
        <v>1396</v>
      </c>
      <c r="G1131" s="70" t="s">
        <v>273</v>
      </c>
      <c r="H1131" s="70" t="s">
        <v>97</v>
      </c>
      <c r="J1131" s="55"/>
      <c r="K1131" s="70"/>
      <c r="L1131" s="70"/>
      <c r="M1131" s="64"/>
      <c r="N1131" s="70"/>
      <c r="O1131" s="71"/>
      <c r="P1131" s="71"/>
      <c r="Q1131" s="70"/>
      <c r="R1131" s="70"/>
      <c r="S1131" s="55"/>
    </row>
    <row r="1132" spans="1:19" x14ac:dyDescent="0.25">
      <c r="A1132" s="70" t="s">
        <v>917</v>
      </c>
      <c r="B1132" s="70" t="s">
        <v>918</v>
      </c>
      <c r="C1132" s="73" t="s">
        <v>1797</v>
      </c>
      <c r="D1132" s="70" t="s">
        <v>79</v>
      </c>
      <c r="E1132" s="71">
        <v>419</v>
      </c>
      <c r="F1132" s="71">
        <v>1302</v>
      </c>
      <c r="G1132" s="70" t="s">
        <v>365</v>
      </c>
      <c r="H1132" s="70" t="s">
        <v>121</v>
      </c>
      <c r="J1132" s="55"/>
      <c r="K1132" s="70"/>
      <c r="L1132" s="70"/>
      <c r="M1132" s="64"/>
      <c r="N1132" s="70"/>
      <c r="O1132" s="71"/>
      <c r="P1132" s="71"/>
      <c r="Q1132" s="70"/>
      <c r="R1132" s="70"/>
      <c r="S1132" s="55"/>
    </row>
    <row r="1133" spans="1:19" x14ac:dyDescent="0.25">
      <c r="A1133" s="70" t="s">
        <v>919</v>
      </c>
      <c r="B1133" s="70" t="s">
        <v>920</v>
      </c>
      <c r="C1133" s="73" t="s">
        <v>88</v>
      </c>
      <c r="D1133" s="70" t="s">
        <v>80</v>
      </c>
      <c r="E1133" s="71">
        <v>680</v>
      </c>
      <c r="F1133" s="71">
        <v>1094</v>
      </c>
      <c r="G1133" s="70" t="s">
        <v>88</v>
      </c>
      <c r="H1133" s="70" t="s">
        <v>88</v>
      </c>
      <c r="J1133" s="55"/>
      <c r="K1133" s="70"/>
      <c r="L1133" s="70"/>
      <c r="M1133" s="64"/>
      <c r="N1133" s="70"/>
      <c r="O1133" s="71"/>
      <c r="P1133" s="71"/>
      <c r="Q1133" s="70"/>
      <c r="R1133" s="70"/>
      <c r="S1133" s="55"/>
    </row>
    <row r="1134" spans="1:19" x14ac:dyDescent="0.25">
      <c r="A1134" s="70" t="s">
        <v>921</v>
      </c>
      <c r="B1134" s="70" t="s">
        <v>922</v>
      </c>
      <c r="C1134" s="73" t="s">
        <v>1677</v>
      </c>
      <c r="D1134" s="70" t="s">
        <v>79</v>
      </c>
      <c r="E1134" s="71">
        <v>311</v>
      </c>
      <c r="F1134" s="71">
        <v>1500</v>
      </c>
      <c r="G1134" s="70" t="s">
        <v>365</v>
      </c>
      <c r="H1134" s="70" t="s">
        <v>119</v>
      </c>
      <c r="J1134" s="55"/>
      <c r="K1134" s="70"/>
      <c r="L1134" s="70"/>
      <c r="M1134" s="64"/>
      <c r="N1134" s="70"/>
      <c r="O1134" s="71"/>
      <c r="P1134" s="71"/>
      <c r="Q1134" s="70"/>
      <c r="R1134" s="70"/>
      <c r="S1134" s="55"/>
    </row>
    <row r="1135" spans="1:19" x14ac:dyDescent="0.25">
      <c r="A1135" s="70" t="s">
        <v>923</v>
      </c>
      <c r="B1135" s="70" t="s">
        <v>539</v>
      </c>
      <c r="C1135" s="73" t="s">
        <v>1474</v>
      </c>
      <c r="D1135" s="70" t="s">
        <v>79</v>
      </c>
      <c r="E1135" s="71">
        <v>291</v>
      </c>
      <c r="F1135" s="71">
        <v>1538</v>
      </c>
      <c r="G1135" s="70" t="s">
        <v>303</v>
      </c>
      <c r="H1135" s="70" t="s">
        <v>123</v>
      </c>
      <c r="J1135" s="55"/>
      <c r="K1135" s="70"/>
      <c r="L1135" s="70"/>
      <c r="M1135" s="64"/>
      <c r="N1135" s="70"/>
      <c r="O1135" s="71"/>
      <c r="P1135" s="71"/>
      <c r="Q1135" s="70"/>
      <c r="R1135" s="70"/>
      <c r="S1135" s="55"/>
    </row>
    <row r="1136" spans="1:19" x14ac:dyDescent="0.25">
      <c r="A1136" s="70" t="s">
        <v>924</v>
      </c>
      <c r="B1136" s="70" t="s">
        <v>907</v>
      </c>
      <c r="C1136" s="73" t="s">
        <v>1797</v>
      </c>
      <c r="D1136" s="70" t="s">
        <v>79</v>
      </c>
      <c r="E1136" s="71">
        <v>366</v>
      </c>
      <c r="F1136" s="71">
        <v>1338</v>
      </c>
      <c r="G1136" s="70" t="s">
        <v>347</v>
      </c>
      <c r="H1136" s="70" t="s">
        <v>121</v>
      </c>
      <c r="J1136" s="55"/>
      <c r="K1136" s="70"/>
      <c r="L1136" s="70"/>
      <c r="M1136" s="64"/>
      <c r="N1136" s="70"/>
      <c r="O1136" s="71"/>
      <c r="P1136" s="71"/>
      <c r="Q1136" s="70"/>
      <c r="R1136" s="70"/>
      <c r="S1136" s="55"/>
    </row>
    <row r="1137" spans="1:19" x14ac:dyDescent="0.25">
      <c r="A1137" s="70" t="s">
        <v>925</v>
      </c>
      <c r="B1137" s="70" t="s">
        <v>1015</v>
      </c>
      <c r="C1137" s="73" t="s">
        <v>1789</v>
      </c>
      <c r="D1137" s="70" t="s">
        <v>82</v>
      </c>
      <c r="E1137" s="71">
        <v>236</v>
      </c>
      <c r="F1137" s="71">
        <v>1469</v>
      </c>
      <c r="G1137" s="70" t="s">
        <v>345</v>
      </c>
      <c r="H1137" s="70" t="s">
        <v>155</v>
      </c>
      <c r="J1137" s="55"/>
      <c r="K1137" s="70"/>
      <c r="L1137" s="70"/>
      <c r="M1137" s="64"/>
      <c r="N1137" s="70"/>
      <c r="O1137" s="71"/>
      <c r="P1137" s="71"/>
      <c r="Q1137" s="70"/>
      <c r="R1137" s="70"/>
      <c r="S1137" s="55"/>
    </row>
    <row r="1138" spans="1:19" x14ac:dyDescent="0.25">
      <c r="A1138" s="70" t="s">
        <v>926</v>
      </c>
      <c r="B1138" s="70" t="s">
        <v>927</v>
      </c>
      <c r="C1138" s="73" t="s">
        <v>1796</v>
      </c>
      <c r="D1138" s="70" t="s">
        <v>82</v>
      </c>
      <c r="E1138" s="71">
        <v>324</v>
      </c>
      <c r="F1138" s="71">
        <v>1340</v>
      </c>
      <c r="G1138" s="70" t="s">
        <v>258</v>
      </c>
      <c r="H1138" s="70" t="s">
        <v>157</v>
      </c>
      <c r="J1138" s="55"/>
      <c r="K1138" s="70"/>
      <c r="L1138" s="70"/>
      <c r="M1138" s="64"/>
      <c r="N1138" s="70"/>
      <c r="O1138" s="71"/>
      <c r="P1138" s="71"/>
      <c r="Q1138" s="70"/>
      <c r="R1138" s="70"/>
      <c r="S1138" s="55"/>
    </row>
    <row r="1139" spans="1:19" x14ac:dyDescent="0.25">
      <c r="A1139" s="70" t="s">
        <v>928</v>
      </c>
      <c r="B1139" s="70" t="s">
        <v>929</v>
      </c>
      <c r="C1139" s="73" t="s">
        <v>1808</v>
      </c>
      <c r="D1139" s="70" t="s">
        <v>82</v>
      </c>
      <c r="E1139" s="71">
        <v>305</v>
      </c>
      <c r="F1139" s="71">
        <v>1401</v>
      </c>
      <c r="G1139" s="70" t="s">
        <v>264</v>
      </c>
      <c r="H1139" s="70" t="s">
        <v>157</v>
      </c>
      <c r="J1139" s="55"/>
      <c r="K1139" s="70"/>
      <c r="L1139" s="70"/>
      <c r="M1139" s="64"/>
      <c r="N1139" s="70"/>
      <c r="O1139" s="71"/>
      <c r="P1139" s="71"/>
      <c r="Q1139" s="70"/>
      <c r="R1139" s="70"/>
      <c r="S1139" s="55"/>
    </row>
    <row r="1140" spans="1:19" x14ac:dyDescent="0.25">
      <c r="A1140" s="70" t="s">
        <v>930</v>
      </c>
      <c r="B1140" s="70" t="s">
        <v>432</v>
      </c>
      <c r="C1140" s="73" t="s">
        <v>1803</v>
      </c>
      <c r="D1140" s="70" t="s">
        <v>83</v>
      </c>
      <c r="E1140" s="71">
        <v>579</v>
      </c>
      <c r="F1140" s="71">
        <v>1143</v>
      </c>
      <c r="G1140" s="70" t="s">
        <v>322</v>
      </c>
      <c r="H1140" s="70" t="s">
        <v>167</v>
      </c>
      <c r="J1140" s="55"/>
      <c r="K1140" s="70"/>
      <c r="L1140" s="70"/>
      <c r="M1140" s="64"/>
      <c r="N1140" s="70"/>
      <c r="O1140" s="71"/>
      <c r="P1140" s="71"/>
      <c r="Q1140" s="70"/>
      <c r="R1140" s="70"/>
      <c r="S1140" s="55"/>
    </row>
    <row r="1141" spans="1:19" x14ac:dyDescent="0.25">
      <c r="A1141" s="70" t="s">
        <v>931</v>
      </c>
      <c r="B1141" s="70" t="s">
        <v>932</v>
      </c>
      <c r="C1141" s="73" t="s">
        <v>1141</v>
      </c>
      <c r="D1141" s="70" t="s">
        <v>83</v>
      </c>
      <c r="E1141" s="71">
        <v>517</v>
      </c>
      <c r="F1141" s="71">
        <v>1188</v>
      </c>
      <c r="G1141" s="70" t="s">
        <v>322</v>
      </c>
      <c r="H1141" s="70" t="s">
        <v>170</v>
      </c>
      <c r="J1141" s="55"/>
      <c r="K1141" s="70"/>
      <c r="L1141" s="70"/>
      <c r="M1141" s="64"/>
      <c r="N1141" s="70"/>
      <c r="O1141" s="71"/>
      <c r="P1141" s="71"/>
      <c r="Q1141" s="70"/>
      <c r="R1141" s="70"/>
      <c r="S1141" s="55"/>
    </row>
    <row r="1142" spans="1:19" x14ac:dyDescent="0.25">
      <c r="A1142" s="70" t="s">
        <v>933</v>
      </c>
      <c r="B1142" s="70" t="s">
        <v>600</v>
      </c>
      <c r="C1142" s="73" t="s">
        <v>1348</v>
      </c>
      <c r="D1142" s="70" t="s">
        <v>81</v>
      </c>
      <c r="E1142" s="71">
        <v>454</v>
      </c>
      <c r="F1142" s="71">
        <v>1450</v>
      </c>
      <c r="G1142" s="70" t="s">
        <v>255</v>
      </c>
      <c r="H1142" s="70" t="s">
        <v>139</v>
      </c>
      <c r="J1142" s="55"/>
      <c r="K1142" s="70"/>
      <c r="L1142" s="70"/>
      <c r="M1142" s="64"/>
      <c r="N1142" s="70"/>
      <c r="O1142" s="71"/>
      <c r="P1142" s="71"/>
      <c r="Q1142" s="70"/>
      <c r="R1142" s="70"/>
      <c r="S1142" s="55"/>
    </row>
    <row r="1143" spans="1:19" x14ac:dyDescent="0.25">
      <c r="A1143" s="70" t="s">
        <v>934</v>
      </c>
      <c r="B1143" s="70" t="s">
        <v>729</v>
      </c>
      <c r="C1143" s="73" t="s">
        <v>340</v>
      </c>
      <c r="D1143" s="70" t="s">
        <v>83</v>
      </c>
      <c r="E1143" s="71">
        <v>449</v>
      </c>
      <c r="F1143" s="71">
        <v>1270</v>
      </c>
      <c r="G1143" s="70" t="s">
        <v>389</v>
      </c>
      <c r="H1143" s="70" t="s">
        <v>165</v>
      </c>
      <c r="J1143" s="55"/>
      <c r="K1143" s="70"/>
      <c r="L1143" s="70"/>
      <c r="M1143" s="64"/>
      <c r="N1143" s="70"/>
      <c r="O1143" s="71"/>
      <c r="P1143" s="71"/>
      <c r="Q1143" s="70"/>
      <c r="R1143" s="70"/>
      <c r="S1143" s="55"/>
    </row>
    <row r="1144" spans="1:19" x14ac:dyDescent="0.25">
      <c r="A1144" s="70" t="s">
        <v>935</v>
      </c>
      <c r="B1144" s="70" t="s">
        <v>935</v>
      </c>
      <c r="C1144" s="73" t="s">
        <v>947</v>
      </c>
      <c r="D1144" s="70" t="s">
        <v>79</v>
      </c>
      <c r="E1144" s="71">
        <v>323</v>
      </c>
      <c r="F1144" s="71">
        <v>1424</v>
      </c>
      <c r="G1144" s="70" t="s">
        <v>347</v>
      </c>
      <c r="H1144" s="70" t="s">
        <v>117</v>
      </c>
      <c r="J1144" s="55"/>
      <c r="K1144" s="70"/>
      <c r="L1144" s="70"/>
      <c r="M1144" s="64"/>
      <c r="N1144" s="70"/>
      <c r="O1144" s="71"/>
      <c r="P1144" s="71"/>
      <c r="Q1144" s="70"/>
      <c r="R1144" s="70"/>
      <c r="S1144" s="55"/>
    </row>
    <row r="1145" spans="1:19" x14ac:dyDescent="0.25">
      <c r="A1145" s="70" t="s">
        <v>936</v>
      </c>
      <c r="B1145" s="70" t="s">
        <v>937</v>
      </c>
      <c r="C1145" s="73" t="s">
        <v>1803</v>
      </c>
      <c r="D1145" s="70" t="s">
        <v>83</v>
      </c>
      <c r="E1145" s="71">
        <v>520</v>
      </c>
      <c r="F1145" s="71">
        <v>1196</v>
      </c>
      <c r="G1145" s="70" t="s">
        <v>322</v>
      </c>
      <c r="H1145" s="70" t="s">
        <v>170</v>
      </c>
      <c r="J1145" s="55"/>
      <c r="K1145" s="70"/>
      <c r="L1145" s="70"/>
      <c r="M1145" s="64"/>
      <c r="N1145" s="70"/>
      <c r="O1145" s="71"/>
      <c r="P1145" s="71"/>
      <c r="Q1145" s="70"/>
      <c r="R1145" s="70"/>
      <c r="S1145" s="55"/>
    </row>
    <row r="1146" spans="1:19" x14ac:dyDescent="0.25">
      <c r="A1146" s="70" t="s">
        <v>938</v>
      </c>
      <c r="B1146" s="70" t="s">
        <v>663</v>
      </c>
      <c r="C1146" s="73" t="s">
        <v>91</v>
      </c>
      <c r="D1146" s="70" t="s">
        <v>78</v>
      </c>
      <c r="E1146" s="71">
        <v>769</v>
      </c>
      <c r="F1146" s="71">
        <v>1293</v>
      </c>
      <c r="G1146" s="70" t="s">
        <v>252</v>
      </c>
      <c r="H1146" s="70" t="s">
        <v>99</v>
      </c>
      <c r="J1146" s="55"/>
      <c r="K1146" s="70"/>
      <c r="L1146" s="70"/>
      <c r="M1146" s="64"/>
      <c r="N1146" s="70"/>
      <c r="O1146" s="71"/>
      <c r="P1146" s="71"/>
      <c r="Q1146" s="70"/>
      <c r="R1146" s="70"/>
      <c r="S1146" s="55"/>
    </row>
    <row r="1147" spans="1:19" x14ac:dyDescent="0.25">
      <c r="A1147" s="70" t="s">
        <v>939</v>
      </c>
      <c r="B1147" s="70" t="s">
        <v>433</v>
      </c>
      <c r="C1147" s="73" t="s">
        <v>1802</v>
      </c>
      <c r="D1147" s="70" t="s">
        <v>81</v>
      </c>
      <c r="E1147" s="71">
        <v>372</v>
      </c>
      <c r="F1147" s="71">
        <v>1486</v>
      </c>
      <c r="G1147" s="70" t="s">
        <v>285</v>
      </c>
      <c r="H1147" s="70" t="s">
        <v>133</v>
      </c>
      <c r="J1147" s="55"/>
      <c r="K1147" s="70"/>
      <c r="L1147" s="70"/>
      <c r="M1147" s="64"/>
      <c r="N1147" s="70"/>
      <c r="O1147" s="71"/>
      <c r="P1147" s="71"/>
      <c r="Q1147" s="70"/>
      <c r="R1147" s="70"/>
      <c r="S1147" s="55"/>
    </row>
    <row r="1148" spans="1:19" x14ac:dyDescent="0.25">
      <c r="A1148" s="70" t="s">
        <v>940</v>
      </c>
      <c r="B1148" s="70" t="s">
        <v>805</v>
      </c>
      <c r="C1148" s="73" t="s">
        <v>1800</v>
      </c>
      <c r="D1148" s="70" t="s">
        <v>82</v>
      </c>
      <c r="E1148" s="71">
        <v>493</v>
      </c>
      <c r="F1148" s="71">
        <v>1336</v>
      </c>
      <c r="G1148" s="70" t="s">
        <v>307</v>
      </c>
      <c r="H1148" s="70" t="s">
        <v>97</v>
      </c>
      <c r="J1148" s="55"/>
      <c r="K1148" s="70"/>
      <c r="L1148" s="70"/>
      <c r="M1148" s="64"/>
      <c r="N1148" s="70"/>
      <c r="O1148" s="71"/>
      <c r="P1148" s="71"/>
      <c r="Q1148" s="70"/>
      <c r="R1148" s="70"/>
      <c r="S1148" s="55"/>
    </row>
    <row r="1149" spans="1:19" x14ac:dyDescent="0.25">
      <c r="A1149" s="70" t="s">
        <v>941</v>
      </c>
      <c r="B1149" s="70" t="s">
        <v>942</v>
      </c>
      <c r="C1149" s="73" t="s">
        <v>1810</v>
      </c>
      <c r="D1149" s="70" t="s">
        <v>83</v>
      </c>
      <c r="E1149" s="71">
        <v>394</v>
      </c>
      <c r="F1149" s="71">
        <v>1282</v>
      </c>
      <c r="G1149" s="70" t="s">
        <v>389</v>
      </c>
      <c r="H1149" s="70" t="s">
        <v>165</v>
      </c>
      <c r="J1149" s="55"/>
      <c r="K1149" s="70"/>
      <c r="L1149" s="70"/>
      <c r="M1149" s="64"/>
      <c r="N1149" s="70"/>
      <c r="O1149" s="71"/>
      <c r="P1149" s="71"/>
      <c r="Q1149" s="70"/>
      <c r="R1149" s="70"/>
      <c r="S1149" s="55"/>
    </row>
    <row r="1150" spans="1:19" x14ac:dyDescent="0.25">
      <c r="A1150" s="70" t="s">
        <v>372</v>
      </c>
      <c r="B1150" s="70" t="s">
        <v>372</v>
      </c>
      <c r="C1150" s="73" t="s">
        <v>1797</v>
      </c>
      <c r="D1150" s="70" t="s">
        <v>79</v>
      </c>
      <c r="E1150" s="71">
        <v>428</v>
      </c>
      <c r="F1150" s="71">
        <v>1325</v>
      </c>
      <c r="G1150" s="70" t="s">
        <v>365</v>
      </c>
      <c r="H1150" s="70" t="s">
        <v>121</v>
      </c>
      <c r="J1150" s="55"/>
      <c r="K1150" s="70"/>
      <c r="L1150" s="70"/>
      <c r="M1150" s="64"/>
      <c r="N1150" s="70"/>
      <c r="O1150" s="71"/>
      <c r="P1150" s="71"/>
      <c r="Q1150" s="70"/>
      <c r="R1150" s="70"/>
      <c r="S1150" s="55"/>
    </row>
    <row r="1151" spans="1:19" x14ac:dyDescent="0.25">
      <c r="A1151" s="70" t="s">
        <v>943</v>
      </c>
      <c r="B1151" s="70" t="s">
        <v>944</v>
      </c>
      <c r="C1151" s="73" t="s">
        <v>581</v>
      </c>
      <c r="D1151" s="70" t="s">
        <v>79</v>
      </c>
      <c r="E1151" s="71">
        <v>347</v>
      </c>
      <c r="F1151" s="71">
        <v>1388</v>
      </c>
      <c r="G1151" s="70" t="s">
        <v>303</v>
      </c>
      <c r="H1151" s="70" t="s">
        <v>111</v>
      </c>
      <c r="J1151" s="55"/>
      <c r="K1151" s="70"/>
      <c r="L1151" s="70"/>
      <c r="M1151" s="64"/>
      <c r="N1151" s="70"/>
      <c r="O1151" s="71"/>
      <c r="P1151" s="71"/>
      <c r="Q1151" s="70"/>
      <c r="R1151" s="70"/>
      <c r="S1151" s="55"/>
    </row>
    <row r="1152" spans="1:19" x14ac:dyDescent="0.25">
      <c r="A1152" s="70" t="s">
        <v>945</v>
      </c>
      <c r="B1152" s="70" t="s">
        <v>946</v>
      </c>
      <c r="C1152" s="73" t="s">
        <v>1612</v>
      </c>
      <c r="D1152" s="70" t="s">
        <v>83</v>
      </c>
      <c r="E1152" s="71">
        <v>657</v>
      </c>
      <c r="F1152" s="71">
        <v>1095</v>
      </c>
      <c r="G1152" s="70" t="s">
        <v>267</v>
      </c>
      <c r="H1152" s="70" t="s">
        <v>167</v>
      </c>
      <c r="J1152" s="55"/>
      <c r="K1152" s="70"/>
      <c r="L1152" s="70"/>
      <c r="M1152" s="64"/>
      <c r="N1152" s="70"/>
      <c r="O1152" s="71"/>
      <c r="P1152" s="71"/>
      <c r="Q1152" s="70"/>
      <c r="R1152" s="70"/>
      <c r="S1152" s="55"/>
    </row>
    <row r="1153" spans="1:19" x14ac:dyDescent="0.25">
      <c r="A1153" s="70" t="s">
        <v>332</v>
      </c>
      <c r="B1153" s="70" t="s">
        <v>332</v>
      </c>
      <c r="C1153" s="73" t="s">
        <v>1811</v>
      </c>
      <c r="D1153" s="70" t="s">
        <v>81</v>
      </c>
      <c r="E1153" s="71">
        <v>407</v>
      </c>
      <c r="F1153" s="71">
        <v>1346</v>
      </c>
      <c r="G1153" s="70" t="s">
        <v>333</v>
      </c>
      <c r="H1153" s="70" t="s">
        <v>127</v>
      </c>
      <c r="J1153" s="55"/>
      <c r="K1153" s="70"/>
      <c r="L1153" s="70"/>
      <c r="M1153" s="64"/>
      <c r="N1153" s="70"/>
      <c r="O1153" s="71"/>
      <c r="P1153" s="71"/>
      <c r="Q1153" s="70"/>
      <c r="R1153" s="70"/>
      <c r="S1153" s="55"/>
    </row>
    <row r="1154" spans="1:19" x14ac:dyDescent="0.25">
      <c r="A1154" s="70" t="s">
        <v>947</v>
      </c>
      <c r="B1154" s="70" t="s">
        <v>948</v>
      </c>
      <c r="C1154" s="73" t="s">
        <v>947</v>
      </c>
      <c r="D1154" s="70" t="s">
        <v>79</v>
      </c>
      <c r="E1154" s="71">
        <v>333</v>
      </c>
      <c r="F1154" s="71">
        <v>1443</v>
      </c>
      <c r="G1154" s="70" t="s">
        <v>347</v>
      </c>
      <c r="H1154" s="70" t="s">
        <v>117</v>
      </c>
      <c r="J1154" s="55"/>
      <c r="K1154" s="70"/>
      <c r="L1154" s="70"/>
      <c r="M1154" s="64"/>
      <c r="N1154" s="70"/>
      <c r="O1154" s="71"/>
      <c r="P1154" s="71"/>
      <c r="Q1154" s="70"/>
      <c r="R1154" s="70"/>
      <c r="S1154" s="55"/>
    </row>
    <row r="1155" spans="1:19" x14ac:dyDescent="0.25">
      <c r="A1155" s="70" t="s">
        <v>949</v>
      </c>
      <c r="B1155" s="70" t="s">
        <v>950</v>
      </c>
      <c r="C1155" s="73" t="s">
        <v>1186</v>
      </c>
      <c r="D1155" s="70" t="s">
        <v>82</v>
      </c>
      <c r="E1155" s="71">
        <v>356</v>
      </c>
      <c r="F1155" s="71">
        <v>1292</v>
      </c>
      <c r="G1155" s="70" t="s">
        <v>307</v>
      </c>
      <c r="H1155" s="70" t="s">
        <v>157</v>
      </c>
      <c r="J1155" s="55"/>
      <c r="K1155" s="70"/>
      <c r="L1155" s="70"/>
      <c r="M1155" s="64"/>
      <c r="N1155" s="70"/>
      <c r="O1155" s="71"/>
      <c r="P1155" s="71"/>
      <c r="Q1155" s="70"/>
      <c r="R1155" s="70"/>
      <c r="S1155" s="55"/>
    </row>
    <row r="1156" spans="1:19" x14ac:dyDescent="0.25">
      <c r="A1156" s="70" t="s">
        <v>951</v>
      </c>
      <c r="B1156" s="70" t="s">
        <v>523</v>
      </c>
      <c r="C1156" s="73" t="s">
        <v>1141</v>
      </c>
      <c r="D1156" s="70" t="s">
        <v>83</v>
      </c>
      <c r="E1156" s="71">
        <v>562</v>
      </c>
      <c r="F1156" s="71">
        <v>1115</v>
      </c>
      <c r="G1156" s="70" t="s">
        <v>270</v>
      </c>
      <c r="H1156" s="70" t="s">
        <v>168</v>
      </c>
      <c r="J1156" s="55"/>
      <c r="K1156" s="70"/>
      <c r="L1156" s="70"/>
      <c r="M1156" s="64"/>
      <c r="N1156" s="70"/>
      <c r="O1156" s="71"/>
      <c r="P1156" s="71"/>
      <c r="Q1156" s="70"/>
      <c r="R1156" s="70"/>
      <c r="S1156" s="55"/>
    </row>
    <row r="1157" spans="1:19" x14ac:dyDescent="0.25">
      <c r="A1157" s="70" t="s">
        <v>952</v>
      </c>
      <c r="B1157" s="70" t="s">
        <v>289</v>
      </c>
      <c r="C1157" s="73" t="s">
        <v>1800</v>
      </c>
      <c r="D1157" s="70" t="s">
        <v>82</v>
      </c>
      <c r="E1157" s="71">
        <v>284</v>
      </c>
      <c r="F1157" s="71">
        <v>1380</v>
      </c>
      <c r="G1157" s="70" t="s">
        <v>258</v>
      </c>
      <c r="H1157" s="70" t="s">
        <v>159</v>
      </c>
      <c r="J1157" s="55"/>
      <c r="K1157" s="70"/>
      <c r="L1157" s="70"/>
      <c r="M1157" s="64"/>
      <c r="N1157" s="70"/>
      <c r="O1157" s="71"/>
      <c r="P1157" s="71"/>
      <c r="Q1157" s="70"/>
      <c r="R1157" s="70"/>
      <c r="S1157" s="55"/>
    </row>
    <row r="1158" spans="1:19" x14ac:dyDescent="0.25">
      <c r="A1158" s="70" t="s">
        <v>953</v>
      </c>
      <c r="B1158" s="70" t="s">
        <v>460</v>
      </c>
      <c r="C1158" s="73" t="s">
        <v>88</v>
      </c>
      <c r="D1158" s="70" t="s">
        <v>80</v>
      </c>
      <c r="E1158" s="71">
        <v>463</v>
      </c>
      <c r="F1158" s="71">
        <v>1136</v>
      </c>
      <c r="G1158" s="70" t="s">
        <v>88</v>
      </c>
      <c r="H1158" s="70" t="s">
        <v>88</v>
      </c>
      <c r="J1158" s="55"/>
      <c r="K1158" s="70"/>
      <c r="L1158" s="70"/>
      <c r="M1158" s="64"/>
      <c r="N1158" s="70"/>
      <c r="O1158" s="71"/>
      <c r="P1158" s="71"/>
      <c r="Q1158" s="70"/>
      <c r="R1158" s="70"/>
      <c r="S1158" s="55"/>
    </row>
    <row r="1159" spans="1:19" x14ac:dyDescent="0.25">
      <c r="A1159" s="70" t="s">
        <v>954</v>
      </c>
      <c r="B1159" s="70" t="s">
        <v>955</v>
      </c>
      <c r="C1159" s="73" t="s">
        <v>1798</v>
      </c>
      <c r="D1159" s="70" t="s">
        <v>82</v>
      </c>
      <c r="E1159" s="71">
        <v>242</v>
      </c>
      <c r="F1159" s="71">
        <v>1468</v>
      </c>
      <c r="G1159" s="70" t="s">
        <v>258</v>
      </c>
      <c r="H1159" s="70" t="s">
        <v>155</v>
      </c>
      <c r="J1159" s="55"/>
      <c r="K1159" s="70"/>
      <c r="L1159" s="70"/>
      <c r="M1159" s="64"/>
      <c r="N1159" s="70"/>
      <c r="O1159" s="71"/>
      <c r="P1159" s="71"/>
      <c r="Q1159" s="70"/>
      <c r="R1159" s="70"/>
      <c r="S1159" s="55"/>
    </row>
    <row r="1160" spans="1:19" x14ac:dyDescent="0.25">
      <c r="A1160" s="70" t="s">
        <v>956</v>
      </c>
      <c r="B1160" s="70" t="s">
        <v>957</v>
      </c>
      <c r="C1160" s="73" t="s">
        <v>1141</v>
      </c>
      <c r="D1160" s="70" t="s">
        <v>83</v>
      </c>
      <c r="E1160" s="71">
        <v>552</v>
      </c>
      <c r="F1160" s="71">
        <v>1141</v>
      </c>
      <c r="G1160" s="70" t="s">
        <v>270</v>
      </c>
      <c r="H1160" s="70" t="s">
        <v>163</v>
      </c>
      <c r="J1160" s="55"/>
      <c r="K1160" s="70"/>
      <c r="L1160" s="70"/>
      <c r="M1160" s="64"/>
      <c r="N1160" s="70"/>
      <c r="O1160" s="71"/>
      <c r="P1160" s="71"/>
      <c r="Q1160" s="70"/>
      <c r="R1160" s="70"/>
      <c r="S1160" s="55"/>
    </row>
    <row r="1161" spans="1:19" x14ac:dyDescent="0.25">
      <c r="A1161" s="70" t="s">
        <v>958</v>
      </c>
      <c r="B1161" s="70" t="s">
        <v>959</v>
      </c>
      <c r="C1161" s="73" t="s">
        <v>2460</v>
      </c>
      <c r="D1161" s="70" t="s">
        <v>250</v>
      </c>
      <c r="E1161" s="71">
        <v>282</v>
      </c>
      <c r="F1161" s="71">
        <v>1656</v>
      </c>
      <c r="G1161" s="70" t="s">
        <v>349</v>
      </c>
      <c r="H1161" s="70" t="s">
        <v>131</v>
      </c>
      <c r="J1161" s="55"/>
      <c r="K1161" s="70"/>
      <c r="L1161" s="70"/>
      <c r="M1161" s="64"/>
      <c r="N1161" s="70"/>
      <c r="O1161" s="71"/>
      <c r="P1161" s="71"/>
      <c r="Q1161" s="70"/>
      <c r="R1161" s="70"/>
      <c r="S1161" s="55"/>
    </row>
    <row r="1162" spans="1:19" x14ac:dyDescent="0.25">
      <c r="A1162" s="70" t="s">
        <v>960</v>
      </c>
      <c r="B1162" s="70" t="s">
        <v>266</v>
      </c>
      <c r="C1162" s="73" t="s">
        <v>1612</v>
      </c>
      <c r="D1162" s="70" t="s">
        <v>83</v>
      </c>
      <c r="E1162" s="71">
        <v>789</v>
      </c>
      <c r="F1162" s="71">
        <v>1063</v>
      </c>
      <c r="G1162" s="70" t="s">
        <v>315</v>
      </c>
      <c r="H1162" s="70" t="s">
        <v>167</v>
      </c>
      <c r="J1162" s="55"/>
      <c r="K1162" s="70"/>
      <c r="L1162" s="70"/>
      <c r="M1162" s="64"/>
      <c r="N1162" s="70"/>
      <c r="O1162" s="71"/>
      <c r="P1162" s="71"/>
      <c r="Q1162" s="70"/>
      <c r="R1162" s="70"/>
      <c r="S1162" s="55"/>
    </row>
    <row r="1163" spans="1:19" x14ac:dyDescent="0.25">
      <c r="A1163" s="70" t="s">
        <v>961</v>
      </c>
      <c r="B1163" s="70" t="s">
        <v>445</v>
      </c>
      <c r="C1163" s="73" t="s">
        <v>1795</v>
      </c>
      <c r="D1163" s="70" t="s">
        <v>83</v>
      </c>
      <c r="E1163" s="71">
        <v>746</v>
      </c>
      <c r="F1163" s="71">
        <v>1038</v>
      </c>
      <c r="G1163" s="70" t="s">
        <v>267</v>
      </c>
      <c r="H1163" s="70" t="s">
        <v>168</v>
      </c>
      <c r="J1163" s="55"/>
      <c r="K1163" s="70"/>
      <c r="L1163" s="70"/>
      <c r="M1163" s="64"/>
      <c r="N1163" s="70"/>
      <c r="O1163" s="71"/>
      <c r="P1163" s="71"/>
      <c r="Q1163" s="70"/>
      <c r="R1163" s="70"/>
      <c r="S1163" s="55"/>
    </row>
    <row r="1164" spans="1:19" x14ac:dyDescent="0.25">
      <c r="A1164" s="70" t="s">
        <v>962</v>
      </c>
      <c r="B1164" s="70" t="s">
        <v>388</v>
      </c>
      <c r="C1164" s="73" t="s">
        <v>340</v>
      </c>
      <c r="D1164" s="70" t="s">
        <v>83</v>
      </c>
      <c r="E1164" s="71">
        <v>478</v>
      </c>
      <c r="F1164" s="71">
        <v>1248</v>
      </c>
      <c r="G1164" s="70" t="s">
        <v>389</v>
      </c>
      <c r="H1164" s="70" t="s">
        <v>170</v>
      </c>
      <c r="J1164" s="55"/>
      <c r="K1164" s="70"/>
      <c r="L1164" s="70"/>
      <c r="M1164" s="64"/>
      <c r="N1164" s="70"/>
      <c r="O1164" s="71"/>
      <c r="P1164" s="71"/>
      <c r="Q1164" s="70"/>
      <c r="R1164" s="70"/>
      <c r="S1164" s="55"/>
    </row>
    <row r="1165" spans="1:19" x14ac:dyDescent="0.25">
      <c r="A1165" s="70" t="s">
        <v>521</v>
      </c>
      <c r="B1165" s="70" t="s">
        <v>521</v>
      </c>
      <c r="C1165" s="73" t="s">
        <v>1795</v>
      </c>
      <c r="D1165" s="70" t="s">
        <v>83</v>
      </c>
      <c r="E1165" s="71">
        <v>724</v>
      </c>
      <c r="F1165" s="71">
        <v>1038</v>
      </c>
      <c r="G1165" s="70" t="s">
        <v>270</v>
      </c>
      <c r="H1165" s="70" t="s">
        <v>168</v>
      </c>
      <c r="J1165" s="55"/>
      <c r="K1165" s="70"/>
      <c r="L1165" s="70"/>
      <c r="M1165" s="64"/>
      <c r="N1165" s="70"/>
      <c r="O1165" s="71"/>
      <c r="P1165" s="71"/>
      <c r="Q1165" s="70"/>
      <c r="R1165" s="70"/>
      <c r="S1165" s="55"/>
    </row>
    <row r="1166" spans="1:19" x14ac:dyDescent="0.25">
      <c r="A1166" s="70" t="s">
        <v>963</v>
      </c>
      <c r="B1166" s="70" t="s">
        <v>397</v>
      </c>
      <c r="C1166" s="73" t="s">
        <v>276</v>
      </c>
      <c r="D1166" s="70" t="s">
        <v>78</v>
      </c>
      <c r="E1166" s="71">
        <v>606</v>
      </c>
      <c r="F1166" s="71">
        <v>1284</v>
      </c>
      <c r="G1166" s="70" t="s">
        <v>307</v>
      </c>
      <c r="H1166" s="70" t="s">
        <v>99</v>
      </c>
      <c r="J1166" s="55"/>
      <c r="K1166" s="70"/>
      <c r="L1166" s="70"/>
      <c r="M1166" s="64"/>
      <c r="N1166" s="70"/>
      <c r="O1166" s="71"/>
      <c r="P1166" s="71"/>
      <c r="Q1166" s="70"/>
      <c r="R1166" s="70"/>
      <c r="S1166" s="55"/>
    </row>
    <row r="1167" spans="1:19" x14ac:dyDescent="0.25">
      <c r="A1167" s="70" t="s">
        <v>964</v>
      </c>
      <c r="B1167" s="70" t="s">
        <v>964</v>
      </c>
      <c r="C1167" s="73" t="s">
        <v>1348</v>
      </c>
      <c r="D1167" s="70" t="s">
        <v>81</v>
      </c>
      <c r="E1167" s="71">
        <v>399</v>
      </c>
      <c r="F1167" s="71">
        <v>1470</v>
      </c>
      <c r="G1167" s="70" t="s">
        <v>255</v>
      </c>
      <c r="H1167" s="70" t="s">
        <v>139</v>
      </c>
      <c r="J1167" s="55"/>
      <c r="K1167" s="70"/>
      <c r="L1167" s="70"/>
      <c r="M1167" s="64"/>
      <c r="N1167" s="70"/>
      <c r="O1167" s="71"/>
      <c r="P1167" s="71"/>
      <c r="Q1167" s="70"/>
      <c r="R1167" s="70"/>
      <c r="S1167" s="55"/>
    </row>
    <row r="1168" spans="1:19" x14ac:dyDescent="0.25">
      <c r="A1168" s="70" t="s">
        <v>965</v>
      </c>
      <c r="B1168" s="70" t="s">
        <v>854</v>
      </c>
      <c r="C1168" s="73" t="s">
        <v>1811</v>
      </c>
      <c r="D1168" s="70" t="s">
        <v>81</v>
      </c>
      <c r="E1168" s="71">
        <v>387</v>
      </c>
      <c r="F1168" s="71">
        <v>1262</v>
      </c>
      <c r="G1168" s="70" t="s">
        <v>333</v>
      </c>
      <c r="H1168" s="70" t="s">
        <v>145</v>
      </c>
      <c r="J1168" s="55"/>
      <c r="K1168" s="70"/>
      <c r="L1168" s="70"/>
      <c r="M1168" s="64"/>
      <c r="N1168" s="70"/>
      <c r="O1168" s="71"/>
      <c r="P1168" s="71"/>
      <c r="Q1168" s="70"/>
      <c r="R1168" s="70"/>
      <c r="S1168" s="55"/>
    </row>
    <row r="1169" spans="1:19" x14ac:dyDescent="0.25">
      <c r="A1169" s="70" t="s">
        <v>966</v>
      </c>
      <c r="B1169" s="70" t="s">
        <v>966</v>
      </c>
      <c r="C1169" s="73" t="s">
        <v>1677</v>
      </c>
      <c r="D1169" s="70" t="s">
        <v>79</v>
      </c>
      <c r="E1169" s="71">
        <v>316</v>
      </c>
      <c r="F1169" s="71">
        <v>1472</v>
      </c>
      <c r="G1169" s="70" t="s">
        <v>303</v>
      </c>
      <c r="H1169" s="70" t="s">
        <v>119</v>
      </c>
      <c r="J1169" s="55"/>
      <c r="K1169" s="70"/>
      <c r="L1169" s="70"/>
      <c r="M1169" s="64"/>
      <c r="N1169" s="70"/>
      <c r="O1169" s="71"/>
      <c r="P1169" s="71"/>
      <c r="Q1169" s="70"/>
      <c r="R1169" s="70"/>
      <c r="S1169" s="55"/>
    </row>
    <row r="1170" spans="1:19" x14ac:dyDescent="0.25">
      <c r="A1170" s="70" t="s">
        <v>967</v>
      </c>
      <c r="B1170" s="70" t="s">
        <v>968</v>
      </c>
      <c r="C1170" s="73" t="s">
        <v>545</v>
      </c>
      <c r="D1170" s="70" t="s">
        <v>79</v>
      </c>
      <c r="E1170" s="71">
        <v>276</v>
      </c>
      <c r="F1170" s="71">
        <v>1545</v>
      </c>
      <c r="G1170" s="70" t="s">
        <v>303</v>
      </c>
      <c r="H1170" s="70" t="s">
        <v>109</v>
      </c>
      <c r="J1170" s="55"/>
      <c r="K1170" s="70"/>
      <c r="L1170" s="70"/>
      <c r="M1170" s="64"/>
      <c r="N1170" s="70"/>
      <c r="O1170" s="71"/>
      <c r="P1170" s="71"/>
      <c r="Q1170" s="70"/>
      <c r="R1170" s="70"/>
      <c r="S1170" s="55"/>
    </row>
    <row r="1171" spans="1:19" x14ac:dyDescent="0.25">
      <c r="A1171" s="70" t="s">
        <v>969</v>
      </c>
      <c r="B1171" s="70" t="s">
        <v>717</v>
      </c>
      <c r="C1171" s="73" t="s">
        <v>276</v>
      </c>
      <c r="D1171" s="70" t="s">
        <v>82</v>
      </c>
      <c r="E1171" s="71">
        <v>581</v>
      </c>
      <c r="F1171" s="71">
        <v>1284</v>
      </c>
      <c r="G1171" s="70" t="s">
        <v>307</v>
      </c>
      <c r="H1171" s="70" t="s">
        <v>99</v>
      </c>
      <c r="J1171" s="55"/>
      <c r="K1171" s="70"/>
      <c r="L1171" s="70"/>
      <c r="M1171" s="64"/>
      <c r="N1171" s="70"/>
      <c r="O1171" s="71"/>
      <c r="P1171" s="71"/>
      <c r="Q1171" s="70"/>
      <c r="R1171" s="70"/>
      <c r="S1171" s="55"/>
    </row>
    <row r="1172" spans="1:19" x14ac:dyDescent="0.25">
      <c r="A1172" s="70" t="s">
        <v>970</v>
      </c>
      <c r="B1172" s="70" t="s">
        <v>904</v>
      </c>
      <c r="C1172" s="73" t="s">
        <v>1612</v>
      </c>
      <c r="D1172" s="70" t="s">
        <v>83</v>
      </c>
      <c r="E1172" s="71">
        <v>711</v>
      </c>
      <c r="F1172" s="71">
        <v>1083</v>
      </c>
      <c r="G1172" s="70" t="s">
        <v>267</v>
      </c>
      <c r="H1172" s="70" t="s">
        <v>167</v>
      </c>
      <c r="J1172" s="55"/>
      <c r="K1172" s="70"/>
      <c r="L1172" s="70"/>
      <c r="M1172" s="64"/>
      <c r="N1172" s="70"/>
      <c r="O1172" s="71"/>
      <c r="P1172" s="71"/>
      <c r="Q1172" s="70"/>
      <c r="R1172" s="70"/>
      <c r="S1172" s="55"/>
    </row>
    <row r="1173" spans="1:19" x14ac:dyDescent="0.25">
      <c r="A1173" s="70" t="s">
        <v>971</v>
      </c>
      <c r="B1173" s="70" t="s">
        <v>505</v>
      </c>
      <c r="C1173" s="73" t="s">
        <v>1798</v>
      </c>
      <c r="D1173" s="70" t="s">
        <v>82</v>
      </c>
      <c r="E1173" s="71">
        <v>259</v>
      </c>
      <c r="F1173" s="71">
        <v>1426</v>
      </c>
      <c r="G1173" s="70" t="s">
        <v>258</v>
      </c>
      <c r="H1173" s="70" t="s">
        <v>155</v>
      </c>
      <c r="J1173" s="55"/>
      <c r="K1173" s="70"/>
      <c r="L1173" s="70"/>
      <c r="M1173" s="64"/>
      <c r="N1173" s="70"/>
      <c r="O1173" s="71"/>
      <c r="P1173" s="71"/>
      <c r="Q1173" s="70"/>
      <c r="R1173" s="70"/>
      <c r="S1173" s="55"/>
    </row>
    <row r="1174" spans="1:19" x14ac:dyDescent="0.25">
      <c r="A1174" s="70" t="s">
        <v>972</v>
      </c>
      <c r="B1174" s="70" t="s">
        <v>972</v>
      </c>
      <c r="C1174" s="73" t="s">
        <v>1554</v>
      </c>
      <c r="D1174" s="70" t="s">
        <v>79</v>
      </c>
      <c r="E1174" s="71">
        <v>485</v>
      </c>
      <c r="F1174" s="71">
        <v>1253</v>
      </c>
      <c r="G1174" s="70" t="s">
        <v>347</v>
      </c>
      <c r="H1174" s="70" t="s">
        <v>125</v>
      </c>
      <c r="J1174" s="55"/>
      <c r="K1174" s="70"/>
      <c r="L1174" s="70"/>
      <c r="M1174" s="64"/>
      <c r="N1174" s="70"/>
      <c r="O1174" s="71"/>
      <c r="P1174" s="71"/>
      <c r="Q1174" s="70"/>
      <c r="R1174" s="70"/>
      <c r="S1174" s="55"/>
    </row>
    <row r="1175" spans="1:19" x14ac:dyDescent="0.25">
      <c r="A1175" s="70" t="s">
        <v>973</v>
      </c>
      <c r="B1175" s="70" t="s">
        <v>929</v>
      </c>
      <c r="C1175" s="73" t="s">
        <v>1798</v>
      </c>
      <c r="D1175" s="70" t="s">
        <v>82</v>
      </c>
      <c r="E1175" s="71">
        <v>305</v>
      </c>
      <c r="F1175" s="71">
        <v>1408</v>
      </c>
      <c r="G1175" s="70" t="s">
        <v>264</v>
      </c>
      <c r="H1175" s="70" t="s">
        <v>157</v>
      </c>
      <c r="J1175" s="55"/>
      <c r="K1175" s="70"/>
      <c r="L1175" s="70"/>
      <c r="M1175" s="64"/>
      <c r="N1175" s="70"/>
      <c r="O1175" s="71"/>
      <c r="P1175" s="71"/>
      <c r="Q1175" s="70"/>
      <c r="R1175" s="70"/>
      <c r="S1175" s="55"/>
    </row>
    <row r="1176" spans="1:19" x14ac:dyDescent="0.25">
      <c r="A1176" s="70" t="s">
        <v>974</v>
      </c>
      <c r="B1176" s="70" t="s">
        <v>314</v>
      </c>
      <c r="C1176" s="73" t="s">
        <v>1795</v>
      </c>
      <c r="D1176" s="70" t="s">
        <v>83</v>
      </c>
      <c r="E1176" s="71">
        <v>751</v>
      </c>
      <c r="F1176" s="71">
        <v>1053</v>
      </c>
      <c r="G1176" s="70" t="s">
        <v>267</v>
      </c>
      <c r="H1176" s="70" t="s">
        <v>167</v>
      </c>
      <c r="J1176" s="55"/>
      <c r="K1176" s="70"/>
      <c r="L1176" s="70"/>
      <c r="M1176" s="64"/>
      <c r="N1176" s="70"/>
      <c r="O1176" s="71"/>
      <c r="P1176" s="71"/>
      <c r="Q1176" s="70"/>
      <c r="R1176" s="70"/>
      <c r="S1176" s="55"/>
    </row>
    <row r="1177" spans="1:19" x14ac:dyDescent="0.25">
      <c r="A1177" s="70" t="s">
        <v>975</v>
      </c>
      <c r="B1177" s="70" t="s">
        <v>291</v>
      </c>
      <c r="C1177" s="73" t="s">
        <v>276</v>
      </c>
      <c r="D1177" s="70" t="s">
        <v>78</v>
      </c>
      <c r="E1177" s="71">
        <v>685</v>
      </c>
      <c r="F1177" s="71">
        <v>1324</v>
      </c>
      <c r="G1177" s="70" t="s">
        <v>252</v>
      </c>
      <c r="H1177" s="70" t="s">
        <v>97</v>
      </c>
      <c r="J1177" s="55"/>
      <c r="K1177" s="70"/>
      <c r="L1177" s="70"/>
      <c r="M1177" s="64"/>
      <c r="N1177" s="70"/>
      <c r="O1177" s="71"/>
      <c r="P1177" s="71"/>
      <c r="Q1177" s="70"/>
      <c r="R1177" s="70"/>
      <c r="S1177" s="55"/>
    </row>
    <row r="1178" spans="1:19" x14ac:dyDescent="0.25">
      <c r="A1178" s="70" t="s">
        <v>391</v>
      </c>
      <c r="B1178" s="70" t="s">
        <v>391</v>
      </c>
      <c r="C1178" s="73" t="s">
        <v>578</v>
      </c>
      <c r="D1178" s="70" t="s">
        <v>82</v>
      </c>
      <c r="E1178" s="71">
        <v>823</v>
      </c>
      <c r="F1178" s="71">
        <v>1194</v>
      </c>
      <c r="G1178" s="70" t="s">
        <v>307</v>
      </c>
      <c r="H1178" s="70" t="s">
        <v>147</v>
      </c>
      <c r="J1178" s="55"/>
      <c r="K1178" s="70"/>
      <c r="L1178" s="70"/>
      <c r="M1178" s="64"/>
      <c r="N1178" s="70"/>
      <c r="O1178" s="71"/>
      <c r="P1178" s="71"/>
      <c r="Q1178" s="70"/>
      <c r="R1178" s="70"/>
      <c r="S1178" s="55"/>
    </row>
    <row r="1179" spans="1:19" x14ac:dyDescent="0.25">
      <c r="A1179" s="70" t="s">
        <v>976</v>
      </c>
      <c r="B1179" s="70" t="s">
        <v>977</v>
      </c>
      <c r="C1179" s="73" t="s">
        <v>1796</v>
      </c>
      <c r="D1179" s="70" t="s">
        <v>82</v>
      </c>
      <c r="E1179" s="71">
        <v>347</v>
      </c>
      <c r="F1179" s="71">
        <v>1309</v>
      </c>
      <c r="G1179" s="70" t="s">
        <v>258</v>
      </c>
      <c r="H1179" s="70" t="s">
        <v>157</v>
      </c>
      <c r="J1179" s="55"/>
      <c r="K1179" s="70"/>
      <c r="L1179" s="70"/>
      <c r="M1179" s="64"/>
      <c r="N1179" s="70"/>
      <c r="O1179" s="71"/>
      <c r="P1179" s="71"/>
      <c r="Q1179" s="70"/>
      <c r="R1179" s="70"/>
      <c r="S1179" s="55"/>
    </row>
    <row r="1180" spans="1:19" x14ac:dyDescent="0.25">
      <c r="A1180" s="70" t="s">
        <v>978</v>
      </c>
      <c r="B1180" s="70" t="s">
        <v>979</v>
      </c>
      <c r="C1180" s="73" t="s">
        <v>1808</v>
      </c>
      <c r="D1180" s="70" t="s">
        <v>82</v>
      </c>
      <c r="E1180" s="71">
        <v>338</v>
      </c>
      <c r="F1180" s="71">
        <v>1361</v>
      </c>
      <c r="G1180" s="70" t="s">
        <v>264</v>
      </c>
      <c r="H1180" s="70" t="s">
        <v>157</v>
      </c>
      <c r="J1180" s="55"/>
      <c r="K1180" s="70"/>
      <c r="L1180" s="70"/>
      <c r="M1180" s="64"/>
      <c r="N1180" s="70"/>
      <c r="O1180" s="71"/>
      <c r="P1180" s="71"/>
      <c r="Q1180" s="70"/>
      <c r="R1180" s="70"/>
      <c r="S1180" s="55"/>
    </row>
    <row r="1181" spans="1:19" x14ac:dyDescent="0.25">
      <c r="A1181" s="70" t="s">
        <v>591</v>
      </c>
      <c r="B1181" s="70" t="s">
        <v>591</v>
      </c>
      <c r="C1181" s="73" t="s">
        <v>1788</v>
      </c>
      <c r="D1181" s="70" t="s">
        <v>81</v>
      </c>
      <c r="E1181" s="71">
        <v>372</v>
      </c>
      <c r="F1181" s="71">
        <v>1406</v>
      </c>
      <c r="G1181" s="70" t="s">
        <v>255</v>
      </c>
      <c r="H1181" s="70" t="s">
        <v>139</v>
      </c>
      <c r="J1181" s="55"/>
      <c r="K1181" s="70"/>
      <c r="L1181" s="70"/>
      <c r="M1181" s="64"/>
      <c r="N1181" s="70"/>
      <c r="O1181" s="71"/>
      <c r="P1181" s="71"/>
      <c r="Q1181" s="70"/>
      <c r="R1181" s="70"/>
      <c r="S1181" s="55"/>
    </row>
    <row r="1182" spans="1:19" x14ac:dyDescent="0.25">
      <c r="A1182" s="70" t="s">
        <v>980</v>
      </c>
      <c r="B1182" s="70" t="s">
        <v>571</v>
      </c>
      <c r="C1182" s="73" t="s">
        <v>1792</v>
      </c>
      <c r="D1182" s="70" t="s">
        <v>81</v>
      </c>
      <c r="E1182" s="71">
        <v>495</v>
      </c>
      <c r="F1182" s="71">
        <v>1375</v>
      </c>
      <c r="G1182" s="70" t="s">
        <v>273</v>
      </c>
      <c r="H1182" s="70" t="s">
        <v>129</v>
      </c>
      <c r="J1182" s="55"/>
      <c r="K1182" s="70"/>
      <c r="L1182" s="70"/>
      <c r="M1182" s="64"/>
      <c r="N1182" s="70"/>
      <c r="O1182" s="71"/>
      <c r="P1182" s="71"/>
      <c r="Q1182" s="70"/>
      <c r="R1182" s="70"/>
      <c r="S1182" s="55"/>
    </row>
    <row r="1183" spans="1:19" x14ac:dyDescent="0.25">
      <c r="A1183" s="70" t="s">
        <v>981</v>
      </c>
      <c r="B1183" s="70" t="s">
        <v>644</v>
      </c>
      <c r="C1183" s="73" t="s">
        <v>1796</v>
      </c>
      <c r="D1183" s="70" t="s">
        <v>82</v>
      </c>
      <c r="E1183" s="71">
        <v>292</v>
      </c>
      <c r="F1183" s="71">
        <v>1383</v>
      </c>
      <c r="G1183" s="70" t="s">
        <v>258</v>
      </c>
      <c r="H1183" s="70" t="s">
        <v>155</v>
      </c>
      <c r="J1183" s="55"/>
      <c r="K1183" s="70"/>
      <c r="L1183" s="70"/>
      <c r="M1183" s="64"/>
      <c r="N1183" s="70"/>
      <c r="O1183" s="71"/>
      <c r="P1183" s="71"/>
      <c r="Q1183" s="70"/>
      <c r="R1183" s="70"/>
      <c r="S1183" s="55"/>
    </row>
    <row r="1184" spans="1:19" x14ac:dyDescent="0.25">
      <c r="A1184" s="70" t="s">
        <v>982</v>
      </c>
      <c r="B1184" s="70" t="s">
        <v>983</v>
      </c>
      <c r="C1184" s="73" t="s">
        <v>1677</v>
      </c>
      <c r="D1184" s="70" t="s">
        <v>79</v>
      </c>
      <c r="E1184" s="71">
        <v>293</v>
      </c>
      <c r="F1184" s="71">
        <v>1501</v>
      </c>
      <c r="G1184" s="70" t="s">
        <v>303</v>
      </c>
      <c r="H1184" s="70" t="s">
        <v>119</v>
      </c>
      <c r="J1184" s="55"/>
      <c r="K1184" s="70"/>
      <c r="L1184" s="70"/>
      <c r="M1184" s="64"/>
      <c r="N1184" s="70"/>
      <c r="O1184" s="71"/>
      <c r="P1184" s="71"/>
      <c r="Q1184" s="70"/>
      <c r="R1184" s="70"/>
      <c r="S1184" s="55"/>
    </row>
    <row r="1185" spans="1:19" x14ac:dyDescent="0.25">
      <c r="A1185" s="70" t="s">
        <v>984</v>
      </c>
      <c r="B1185" s="70" t="s">
        <v>374</v>
      </c>
      <c r="C1185" s="73" t="s">
        <v>141</v>
      </c>
      <c r="D1185" s="70" t="s">
        <v>81</v>
      </c>
      <c r="E1185" s="71">
        <v>464</v>
      </c>
      <c r="F1185" s="71">
        <v>1412</v>
      </c>
      <c r="G1185" s="70" t="s">
        <v>255</v>
      </c>
      <c r="H1185" s="70" t="s">
        <v>141</v>
      </c>
      <c r="J1185" s="55"/>
      <c r="K1185" s="70"/>
      <c r="L1185" s="70"/>
      <c r="M1185" s="64"/>
      <c r="N1185" s="70"/>
      <c r="O1185" s="71"/>
      <c r="P1185" s="71"/>
      <c r="Q1185" s="70"/>
      <c r="R1185" s="70"/>
      <c r="S1185" s="55"/>
    </row>
    <row r="1186" spans="1:19" x14ac:dyDescent="0.25">
      <c r="A1186" s="70" t="s">
        <v>985</v>
      </c>
      <c r="B1186" s="70" t="s">
        <v>395</v>
      </c>
      <c r="C1186" s="73" t="s">
        <v>1803</v>
      </c>
      <c r="D1186" s="70" t="s">
        <v>83</v>
      </c>
      <c r="E1186" s="71">
        <v>529</v>
      </c>
      <c r="F1186" s="71">
        <v>1176</v>
      </c>
      <c r="G1186" s="70" t="s">
        <v>341</v>
      </c>
      <c r="H1186" s="70" t="s">
        <v>161</v>
      </c>
      <c r="J1186" s="55"/>
      <c r="K1186" s="70"/>
      <c r="L1186" s="70"/>
      <c r="M1186" s="64"/>
      <c r="N1186" s="70"/>
      <c r="O1186" s="71"/>
      <c r="P1186" s="71"/>
      <c r="Q1186" s="70"/>
      <c r="R1186" s="70"/>
      <c r="S1186" s="55"/>
    </row>
    <row r="1187" spans="1:19" x14ac:dyDescent="0.25">
      <c r="A1187" s="70" t="s">
        <v>986</v>
      </c>
      <c r="B1187" s="70" t="s">
        <v>915</v>
      </c>
      <c r="C1187" s="73" t="s">
        <v>1797</v>
      </c>
      <c r="D1187" s="70" t="s">
        <v>79</v>
      </c>
      <c r="E1187" s="71">
        <v>407</v>
      </c>
      <c r="F1187" s="71">
        <v>1337</v>
      </c>
      <c r="G1187" s="70" t="s">
        <v>365</v>
      </c>
      <c r="H1187" s="70" t="s">
        <v>121</v>
      </c>
      <c r="J1187" s="55"/>
      <c r="K1187" s="70"/>
      <c r="L1187" s="70"/>
      <c r="M1187" s="64"/>
      <c r="N1187" s="70"/>
      <c r="O1187" s="71"/>
      <c r="P1187" s="71"/>
      <c r="Q1187" s="70"/>
      <c r="R1187" s="70"/>
      <c r="S1187" s="55"/>
    </row>
    <row r="1188" spans="1:19" x14ac:dyDescent="0.25">
      <c r="A1188" s="70" t="s">
        <v>987</v>
      </c>
      <c r="B1188" s="70" t="s">
        <v>988</v>
      </c>
      <c r="C1188" s="73" t="s">
        <v>141</v>
      </c>
      <c r="D1188" s="70" t="s">
        <v>81</v>
      </c>
      <c r="E1188" s="71">
        <v>462</v>
      </c>
      <c r="F1188" s="71">
        <v>1446</v>
      </c>
      <c r="G1188" s="70" t="s">
        <v>255</v>
      </c>
      <c r="H1188" s="70" t="s">
        <v>141</v>
      </c>
      <c r="J1188" s="55"/>
      <c r="K1188" s="70"/>
      <c r="L1188" s="70"/>
      <c r="M1188" s="64"/>
      <c r="N1188" s="70"/>
      <c r="O1188" s="71"/>
      <c r="P1188" s="71"/>
      <c r="Q1188" s="70"/>
      <c r="R1188" s="70"/>
      <c r="S1188" s="55"/>
    </row>
    <row r="1189" spans="1:19" x14ac:dyDescent="0.25">
      <c r="A1189" s="70" t="s">
        <v>989</v>
      </c>
      <c r="B1189" s="70" t="s">
        <v>381</v>
      </c>
      <c r="C1189" s="73" t="s">
        <v>1808</v>
      </c>
      <c r="D1189" s="70" t="s">
        <v>82</v>
      </c>
      <c r="E1189" s="71">
        <v>365</v>
      </c>
      <c r="F1189" s="71">
        <v>1365</v>
      </c>
      <c r="G1189" s="70" t="s">
        <v>258</v>
      </c>
      <c r="H1189" s="70" t="s">
        <v>157</v>
      </c>
      <c r="J1189" s="55"/>
      <c r="K1189" s="70"/>
      <c r="L1189" s="70"/>
      <c r="M1189" s="64"/>
      <c r="N1189" s="70"/>
      <c r="O1189" s="71"/>
      <c r="P1189" s="71"/>
      <c r="Q1189" s="70"/>
      <c r="R1189" s="70"/>
      <c r="S1189" s="55"/>
    </row>
    <row r="1190" spans="1:19" x14ac:dyDescent="0.25">
      <c r="A1190" s="70" t="s">
        <v>990</v>
      </c>
      <c r="B1190" s="70" t="s">
        <v>823</v>
      </c>
      <c r="C1190" s="73" t="s">
        <v>1285</v>
      </c>
      <c r="D1190" s="70" t="s">
        <v>81</v>
      </c>
      <c r="E1190" s="71">
        <v>317</v>
      </c>
      <c r="F1190" s="71">
        <v>1446</v>
      </c>
      <c r="G1190" s="70" t="s">
        <v>543</v>
      </c>
      <c r="H1190" s="70" t="s">
        <v>153</v>
      </c>
      <c r="J1190" s="55"/>
      <c r="K1190" s="70"/>
      <c r="L1190" s="70"/>
      <c r="M1190" s="64"/>
      <c r="N1190" s="70"/>
      <c r="O1190" s="71"/>
      <c r="P1190" s="71"/>
      <c r="Q1190" s="70"/>
      <c r="R1190" s="70"/>
      <c r="S1190" s="55"/>
    </row>
    <row r="1191" spans="1:19" x14ac:dyDescent="0.25">
      <c r="A1191" s="70" t="s">
        <v>991</v>
      </c>
      <c r="B1191" s="70" t="s">
        <v>992</v>
      </c>
      <c r="C1191" s="73" t="s">
        <v>725</v>
      </c>
      <c r="D1191" s="70" t="s">
        <v>79</v>
      </c>
      <c r="E1191" s="71">
        <v>376</v>
      </c>
      <c r="F1191" s="71">
        <v>1396</v>
      </c>
      <c r="G1191" s="70" t="s">
        <v>365</v>
      </c>
      <c r="H1191" s="70" t="s">
        <v>113</v>
      </c>
      <c r="J1191" s="55"/>
      <c r="K1191" s="70"/>
      <c r="L1191" s="70"/>
      <c r="M1191" s="64"/>
      <c r="N1191" s="70"/>
      <c r="O1191" s="71"/>
      <c r="P1191" s="71"/>
      <c r="Q1191" s="70"/>
      <c r="R1191" s="70"/>
      <c r="S1191" s="55"/>
    </row>
    <row r="1192" spans="1:19" x14ac:dyDescent="0.25">
      <c r="A1192" s="70" t="s">
        <v>993</v>
      </c>
      <c r="B1192" s="70" t="s">
        <v>370</v>
      </c>
      <c r="C1192" s="73" t="s">
        <v>578</v>
      </c>
      <c r="D1192" s="70" t="s">
        <v>82</v>
      </c>
      <c r="E1192" s="71">
        <v>367</v>
      </c>
      <c r="F1192" s="71">
        <v>1269</v>
      </c>
      <c r="G1192" s="70" t="s">
        <v>258</v>
      </c>
      <c r="H1192" s="70" t="s">
        <v>149</v>
      </c>
      <c r="J1192" s="55"/>
      <c r="K1192" s="70"/>
      <c r="L1192" s="70"/>
      <c r="M1192" s="64"/>
      <c r="N1192" s="70"/>
      <c r="O1192" s="71"/>
      <c r="P1192" s="71"/>
      <c r="Q1192" s="70"/>
      <c r="R1192" s="70"/>
      <c r="S1192" s="55"/>
    </row>
    <row r="1193" spans="1:19" x14ac:dyDescent="0.25">
      <c r="A1193" s="70" t="s">
        <v>994</v>
      </c>
      <c r="B1193" s="70" t="s">
        <v>291</v>
      </c>
      <c r="C1193" s="73" t="s">
        <v>276</v>
      </c>
      <c r="D1193" s="70" t="s">
        <v>78</v>
      </c>
      <c r="E1193" s="71">
        <v>572</v>
      </c>
      <c r="F1193" s="71">
        <v>1344</v>
      </c>
      <c r="G1193" s="70" t="s">
        <v>252</v>
      </c>
      <c r="H1193" s="70" t="s">
        <v>97</v>
      </c>
      <c r="J1193" s="55"/>
      <c r="K1193" s="70"/>
      <c r="L1193" s="70"/>
      <c r="M1193" s="64"/>
      <c r="N1193" s="70"/>
      <c r="O1193" s="71"/>
      <c r="P1193" s="71"/>
      <c r="Q1193" s="70"/>
      <c r="R1193" s="70"/>
      <c r="S1193" s="55"/>
    </row>
    <row r="1194" spans="1:19" x14ac:dyDescent="0.25">
      <c r="A1194" s="70" t="s">
        <v>995</v>
      </c>
      <c r="B1194" s="70" t="s">
        <v>996</v>
      </c>
      <c r="C1194" s="73" t="s">
        <v>151</v>
      </c>
      <c r="D1194" s="70" t="s">
        <v>82</v>
      </c>
      <c r="E1194" s="71">
        <v>332</v>
      </c>
      <c r="F1194" s="71">
        <v>1407</v>
      </c>
      <c r="G1194" s="70" t="s">
        <v>273</v>
      </c>
      <c r="H1194" s="70" t="s">
        <v>151</v>
      </c>
      <c r="J1194" s="55"/>
      <c r="K1194" s="70"/>
      <c r="L1194" s="70"/>
      <c r="M1194" s="64"/>
      <c r="N1194" s="70"/>
      <c r="O1194" s="71"/>
      <c r="P1194" s="71"/>
      <c r="Q1194" s="70"/>
      <c r="R1194" s="70"/>
      <c r="S1194" s="55"/>
    </row>
    <row r="1195" spans="1:19" x14ac:dyDescent="0.25">
      <c r="A1195" s="70" t="s">
        <v>997</v>
      </c>
      <c r="B1195" s="70" t="s">
        <v>790</v>
      </c>
      <c r="C1195" s="73" t="s">
        <v>1804</v>
      </c>
      <c r="D1195" s="70" t="s">
        <v>81</v>
      </c>
      <c r="E1195" s="71">
        <v>483</v>
      </c>
      <c r="F1195" s="71">
        <v>1474</v>
      </c>
      <c r="G1195" s="70" t="s">
        <v>273</v>
      </c>
      <c r="H1195" s="70" t="s">
        <v>137</v>
      </c>
      <c r="J1195" s="55"/>
      <c r="K1195" s="70"/>
      <c r="L1195" s="70"/>
      <c r="M1195" s="64"/>
      <c r="N1195" s="70"/>
      <c r="O1195" s="71"/>
      <c r="P1195" s="71"/>
      <c r="Q1195" s="70"/>
      <c r="R1195" s="70"/>
      <c r="S1195" s="55"/>
    </row>
    <row r="1196" spans="1:19" x14ac:dyDescent="0.25">
      <c r="A1196" s="70" t="s">
        <v>998</v>
      </c>
      <c r="B1196" s="70" t="s">
        <v>2389</v>
      </c>
      <c r="C1196" s="73" t="s">
        <v>545</v>
      </c>
      <c r="D1196" s="70" t="s">
        <v>79</v>
      </c>
      <c r="E1196" s="71">
        <v>283</v>
      </c>
      <c r="F1196" s="71">
        <v>1538</v>
      </c>
      <c r="G1196" s="70" t="s">
        <v>303</v>
      </c>
      <c r="H1196" s="70" t="s">
        <v>109</v>
      </c>
      <c r="J1196" s="55"/>
      <c r="K1196" s="70"/>
      <c r="L1196" s="70"/>
      <c r="M1196" s="64"/>
      <c r="N1196" s="70"/>
      <c r="O1196" s="71"/>
      <c r="P1196" s="71"/>
      <c r="Q1196" s="70"/>
      <c r="R1196" s="70"/>
      <c r="S1196" s="55"/>
    </row>
    <row r="1197" spans="1:19" x14ac:dyDescent="0.25">
      <c r="A1197" s="70" t="s">
        <v>999</v>
      </c>
      <c r="B1197" s="70" t="s">
        <v>317</v>
      </c>
      <c r="C1197" s="73" t="s">
        <v>1792</v>
      </c>
      <c r="D1197" s="70" t="s">
        <v>81</v>
      </c>
      <c r="E1197" s="71">
        <v>580</v>
      </c>
      <c r="F1197" s="71">
        <v>1376</v>
      </c>
      <c r="G1197" s="70" t="s">
        <v>273</v>
      </c>
      <c r="H1197" s="70" t="s">
        <v>129</v>
      </c>
      <c r="J1197" s="55"/>
      <c r="K1197" s="70"/>
      <c r="L1197" s="70"/>
      <c r="M1197" s="64"/>
      <c r="N1197" s="70"/>
      <c r="O1197" s="71"/>
      <c r="P1197" s="71"/>
      <c r="Q1197" s="70"/>
      <c r="R1197" s="70"/>
      <c r="S1197" s="55"/>
    </row>
    <row r="1198" spans="1:19" x14ac:dyDescent="0.25">
      <c r="A1198" s="70" t="s">
        <v>1000</v>
      </c>
      <c r="B1198" s="70" t="s">
        <v>330</v>
      </c>
      <c r="C1198" s="73" t="s">
        <v>151</v>
      </c>
      <c r="D1198" s="70" t="s">
        <v>81</v>
      </c>
      <c r="E1198" s="71">
        <v>472</v>
      </c>
      <c r="F1198" s="71">
        <v>1401</v>
      </c>
      <c r="G1198" s="70" t="s">
        <v>273</v>
      </c>
      <c r="H1198" s="70" t="s">
        <v>151</v>
      </c>
      <c r="J1198" s="55"/>
      <c r="K1198" s="70"/>
      <c r="L1198" s="70"/>
      <c r="M1198" s="64"/>
      <c r="N1198" s="70"/>
      <c r="O1198" s="71"/>
      <c r="P1198" s="71"/>
      <c r="Q1198" s="70"/>
      <c r="R1198" s="70"/>
      <c r="S1198" s="55"/>
    </row>
    <row r="1199" spans="1:19" x14ac:dyDescent="0.25">
      <c r="A1199" s="70" t="s">
        <v>1001</v>
      </c>
      <c r="B1199" s="70" t="s">
        <v>291</v>
      </c>
      <c r="C1199" s="73" t="s">
        <v>276</v>
      </c>
      <c r="D1199" s="70" t="s">
        <v>78</v>
      </c>
      <c r="E1199" s="71">
        <v>475</v>
      </c>
      <c r="F1199" s="71">
        <v>1363</v>
      </c>
      <c r="G1199" s="70" t="s">
        <v>252</v>
      </c>
      <c r="H1199" s="70" t="s">
        <v>97</v>
      </c>
      <c r="J1199" s="55"/>
      <c r="K1199" s="70"/>
      <c r="L1199" s="70"/>
      <c r="M1199" s="64"/>
      <c r="N1199" s="70"/>
      <c r="O1199" s="71"/>
      <c r="P1199" s="71"/>
      <c r="Q1199" s="70"/>
      <c r="R1199" s="70"/>
      <c r="S1199" s="55"/>
    </row>
    <row r="1200" spans="1:19" x14ac:dyDescent="0.25">
      <c r="A1200" s="70" t="s">
        <v>1002</v>
      </c>
      <c r="B1200" s="70" t="s">
        <v>498</v>
      </c>
      <c r="C1200" s="73" t="s">
        <v>1788</v>
      </c>
      <c r="D1200" s="70" t="s">
        <v>81</v>
      </c>
      <c r="E1200" s="71">
        <v>359</v>
      </c>
      <c r="F1200" s="71">
        <v>1447</v>
      </c>
      <c r="G1200" s="70" t="s">
        <v>255</v>
      </c>
      <c r="H1200" s="70" t="s">
        <v>139</v>
      </c>
      <c r="J1200" s="55"/>
      <c r="K1200" s="70"/>
      <c r="L1200" s="70"/>
      <c r="M1200" s="64"/>
      <c r="N1200" s="70"/>
      <c r="O1200" s="71"/>
      <c r="P1200" s="71"/>
      <c r="Q1200" s="70"/>
      <c r="R1200" s="70"/>
      <c r="S1200" s="55"/>
    </row>
    <row r="1201" spans="1:19" x14ac:dyDescent="0.25">
      <c r="A1201" s="70" t="s">
        <v>1003</v>
      </c>
      <c r="B1201" s="70" t="s">
        <v>1004</v>
      </c>
      <c r="C1201" s="73" t="s">
        <v>1810</v>
      </c>
      <c r="D1201" s="70" t="s">
        <v>83</v>
      </c>
      <c r="E1201" s="71">
        <v>456</v>
      </c>
      <c r="F1201" s="71">
        <v>1213</v>
      </c>
      <c r="G1201" s="70" t="s">
        <v>311</v>
      </c>
      <c r="H1201" s="70" t="s">
        <v>163</v>
      </c>
      <c r="J1201" s="55"/>
      <c r="K1201" s="70"/>
      <c r="L1201" s="70"/>
      <c r="M1201" s="64"/>
      <c r="N1201" s="70"/>
      <c r="O1201" s="71"/>
      <c r="P1201" s="71"/>
      <c r="Q1201" s="70"/>
      <c r="R1201" s="70"/>
      <c r="S1201" s="55"/>
    </row>
    <row r="1202" spans="1:19" x14ac:dyDescent="0.25">
      <c r="A1202" s="70" t="s">
        <v>1005</v>
      </c>
      <c r="B1202" s="70" t="s">
        <v>380</v>
      </c>
      <c r="C1202" s="73" t="s">
        <v>380</v>
      </c>
      <c r="D1202" s="70" t="s">
        <v>78</v>
      </c>
      <c r="E1202" s="71">
        <v>433</v>
      </c>
      <c r="F1202" s="71">
        <v>1405</v>
      </c>
      <c r="G1202" s="70" t="s">
        <v>273</v>
      </c>
      <c r="H1202" s="70" t="s">
        <v>97</v>
      </c>
      <c r="J1202" s="55"/>
      <c r="K1202" s="70"/>
      <c r="L1202" s="70"/>
      <c r="M1202" s="64"/>
      <c r="N1202" s="70"/>
      <c r="O1202" s="71"/>
      <c r="P1202" s="71"/>
      <c r="Q1202" s="70"/>
      <c r="R1202" s="70"/>
      <c r="S1202" s="55"/>
    </row>
    <row r="1203" spans="1:19" x14ac:dyDescent="0.25">
      <c r="A1203" s="70" t="s">
        <v>1006</v>
      </c>
      <c r="B1203" s="70" t="s">
        <v>673</v>
      </c>
      <c r="C1203" s="73" t="s">
        <v>1554</v>
      </c>
      <c r="D1203" s="70" t="s">
        <v>79</v>
      </c>
      <c r="E1203" s="71">
        <v>331</v>
      </c>
      <c r="F1203" s="71">
        <v>1296</v>
      </c>
      <c r="G1203" s="70" t="s">
        <v>347</v>
      </c>
      <c r="H1203" s="70" t="s">
        <v>125</v>
      </c>
      <c r="J1203" s="55"/>
      <c r="K1203" s="70"/>
      <c r="L1203" s="70"/>
      <c r="M1203" s="64"/>
      <c r="N1203" s="70"/>
      <c r="O1203" s="71"/>
      <c r="P1203" s="71"/>
      <c r="Q1203" s="70"/>
      <c r="R1203" s="70"/>
      <c r="S1203" s="55"/>
    </row>
    <row r="1204" spans="1:19" x14ac:dyDescent="0.25">
      <c r="A1204" s="70" t="s">
        <v>1007</v>
      </c>
      <c r="B1204" s="70" t="s">
        <v>460</v>
      </c>
      <c r="C1204" s="73" t="s">
        <v>88</v>
      </c>
      <c r="D1204" s="70" t="s">
        <v>80</v>
      </c>
      <c r="E1204" s="71">
        <v>444</v>
      </c>
      <c r="F1204" s="71">
        <v>1135</v>
      </c>
      <c r="G1204" s="70" t="s">
        <v>88</v>
      </c>
      <c r="H1204" s="70" t="s">
        <v>88</v>
      </c>
      <c r="J1204" s="55"/>
      <c r="K1204" s="70"/>
      <c r="L1204" s="70"/>
      <c r="M1204" s="64"/>
      <c r="N1204" s="70"/>
      <c r="O1204" s="71"/>
      <c r="P1204" s="71"/>
      <c r="Q1204" s="70"/>
      <c r="R1204" s="70"/>
      <c r="S1204" s="55"/>
    </row>
    <row r="1205" spans="1:19" x14ac:dyDescent="0.25">
      <c r="A1205" s="70" t="s">
        <v>1008</v>
      </c>
      <c r="B1205" s="70" t="s">
        <v>278</v>
      </c>
      <c r="C1205" s="73" t="s">
        <v>91</v>
      </c>
      <c r="D1205" s="70" t="s">
        <v>78</v>
      </c>
      <c r="E1205" s="71">
        <v>725</v>
      </c>
      <c r="F1205" s="71">
        <v>1288</v>
      </c>
      <c r="G1205" s="70" t="s">
        <v>252</v>
      </c>
      <c r="H1205" s="70" t="s">
        <v>91</v>
      </c>
      <c r="J1205" s="55"/>
      <c r="K1205" s="70"/>
      <c r="L1205" s="70"/>
      <c r="M1205" s="64"/>
      <c r="N1205" s="70"/>
      <c r="O1205" s="71"/>
      <c r="P1205" s="71"/>
      <c r="Q1205" s="70"/>
      <c r="R1205" s="70"/>
      <c r="S1205" s="55"/>
    </row>
    <row r="1206" spans="1:19" x14ac:dyDescent="0.25">
      <c r="A1206" s="70" t="s">
        <v>1009</v>
      </c>
      <c r="B1206" s="70" t="s">
        <v>352</v>
      </c>
      <c r="C1206" s="73" t="s">
        <v>141</v>
      </c>
      <c r="D1206" s="70" t="s">
        <v>81</v>
      </c>
      <c r="E1206" s="71">
        <v>381</v>
      </c>
      <c r="F1206" s="71">
        <v>1418</v>
      </c>
      <c r="G1206" s="70" t="s">
        <v>255</v>
      </c>
      <c r="H1206" s="70" t="s">
        <v>141</v>
      </c>
      <c r="J1206" s="55"/>
      <c r="K1206" s="70"/>
      <c r="L1206" s="70"/>
      <c r="M1206" s="64"/>
      <c r="N1206" s="70"/>
      <c r="O1206" s="71"/>
      <c r="P1206" s="71"/>
      <c r="Q1206" s="70"/>
      <c r="R1206" s="70"/>
      <c r="S1206" s="55"/>
    </row>
    <row r="1207" spans="1:19" x14ac:dyDescent="0.25">
      <c r="A1207" s="70" t="s">
        <v>1010</v>
      </c>
      <c r="B1207" s="70" t="s">
        <v>1011</v>
      </c>
      <c r="C1207" s="73" t="s">
        <v>725</v>
      </c>
      <c r="D1207" s="70" t="s">
        <v>79</v>
      </c>
      <c r="E1207" s="71">
        <v>347</v>
      </c>
      <c r="F1207" s="71">
        <v>1412</v>
      </c>
      <c r="G1207" s="70" t="s">
        <v>303</v>
      </c>
      <c r="H1207" s="70" t="s">
        <v>113</v>
      </c>
      <c r="J1207" s="55"/>
      <c r="K1207" s="70"/>
      <c r="L1207" s="70"/>
      <c r="M1207" s="64"/>
      <c r="N1207" s="70"/>
      <c r="O1207" s="71"/>
      <c r="P1207" s="71"/>
      <c r="Q1207" s="70"/>
      <c r="R1207" s="70"/>
      <c r="S1207" s="55"/>
    </row>
    <row r="1208" spans="1:19" x14ac:dyDescent="0.25">
      <c r="A1208" s="70" t="s">
        <v>1012</v>
      </c>
      <c r="B1208" s="70" t="s">
        <v>950</v>
      </c>
      <c r="C1208" s="73" t="s">
        <v>1186</v>
      </c>
      <c r="D1208" s="70" t="s">
        <v>82</v>
      </c>
      <c r="E1208" s="71">
        <v>339</v>
      </c>
      <c r="F1208" s="71">
        <v>1300</v>
      </c>
      <c r="G1208" s="70" t="s">
        <v>258</v>
      </c>
      <c r="H1208" s="70" t="s">
        <v>157</v>
      </c>
      <c r="J1208" s="55"/>
      <c r="K1208" s="70"/>
      <c r="L1208" s="70"/>
      <c r="M1208" s="64"/>
      <c r="N1208" s="70"/>
      <c r="O1208" s="71"/>
      <c r="P1208" s="71"/>
      <c r="Q1208" s="70"/>
      <c r="R1208" s="70"/>
      <c r="S1208" s="55"/>
    </row>
    <row r="1209" spans="1:19" x14ac:dyDescent="0.25">
      <c r="A1209" s="70" t="s">
        <v>1013</v>
      </c>
      <c r="B1209" s="70" t="s">
        <v>449</v>
      </c>
      <c r="C1209" s="73" t="s">
        <v>141</v>
      </c>
      <c r="D1209" s="70" t="s">
        <v>81</v>
      </c>
      <c r="E1209" s="71">
        <v>333</v>
      </c>
      <c r="F1209" s="71">
        <v>1410</v>
      </c>
      <c r="G1209" s="70" t="s">
        <v>255</v>
      </c>
      <c r="H1209" s="70" t="s">
        <v>141</v>
      </c>
      <c r="J1209" s="55"/>
      <c r="K1209" s="70"/>
      <c r="L1209" s="70"/>
      <c r="M1209" s="64"/>
      <c r="N1209" s="70"/>
      <c r="O1209" s="71"/>
      <c r="P1209" s="71"/>
      <c r="Q1209" s="70"/>
      <c r="R1209" s="70"/>
      <c r="S1209" s="55"/>
    </row>
    <row r="1210" spans="1:19" x14ac:dyDescent="0.25">
      <c r="A1210" s="70" t="s">
        <v>1014</v>
      </c>
      <c r="B1210" s="70" t="s">
        <v>738</v>
      </c>
      <c r="C1210" s="73" t="s">
        <v>1797</v>
      </c>
      <c r="D1210" s="70" t="s">
        <v>79</v>
      </c>
      <c r="E1210" s="71">
        <v>396</v>
      </c>
      <c r="F1210" s="71">
        <v>1266</v>
      </c>
      <c r="G1210" s="70" t="s">
        <v>347</v>
      </c>
      <c r="H1210" s="70" t="s">
        <v>121</v>
      </c>
      <c r="J1210" s="55"/>
      <c r="K1210" s="70"/>
      <c r="L1210" s="70"/>
      <c r="M1210" s="64"/>
      <c r="N1210" s="70"/>
      <c r="O1210" s="71"/>
      <c r="P1210" s="71"/>
      <c r="Q1210" s="70"/>
      <c r="R1210" s="70"/>
      <c r="S1210" s="55"/>
    </row>
    <row r="1211" spans="1:19" x14ac:dyDescent="0.25">
      <c r="A1211" s="70" t="s">
        <v>1015</v>
      </c>
      <c r="B1211" s="70" t="s">
        <v>1015</v>
      </c>
      <c r="C1211" s="73" t="s">
        <v>1789</v>
      </c>
      <c r="D1211" s="70" t="s">
        <v>82</v>
      </c>
      <c r="E1211" s="71">
        <v>237</v>
      </c>
      <c r="F1211" s="71">
        <v>1465</v>
      </c>
      <c r="G1211" s="70" t="s">
        <v>345</v>
      </c>
      <c r="H1211" s="70" t="s">
        <v>155</v>
      </c>
      <c r="J1211" s="55"/>
      <c r="K1211" s="70"/>
      <c r="L1211" s="70"/>
      <c r="M1211" s="64"/>
      <c r="N1211" s="70"/>
      <c r="O1211" s="71"/>
      <c r="P1211" s="71"/>
      <c r="Q1211" s="70"/>
      <c r="R1211" s="70"/>
      <c r="S1211" s="55"/>
    </row>
    <row r="1212" spans="1:19" x14ac:dyDescent="0.25">
      <c r="A1212" s="70" t="s">
        <v>1016</v>
      </c>
      <c r="B1212" s="70" t="s">
        <v>443</v>
      </c>
      <c r="C1212" s="73" t="s">
        <v>1796</v>
      </c>
      <c r="D1212" s="70" t="s">
        <v>82</v>
      </c>
      <c r="E1212" s="71">
        <v>317</v>
      </c>
      <c r="F1212" s="71">
        <v>1352</v>
      </c>
      <c r="G1212" s="70" t="s">
        <v>258</v>
      </c>
      <c r="H1212" s="70" t="s">
        <v>157</v>
      </c>
      <c r="J1212" s="55"/>
      <c r="K1212" s="70"/>
      <c r="L1212" s="70"/>
      <c r="M1212" s="64"/>
      <c r="N1212" s="70"/>
      <c r="O1212" s="71"/>
      <c r="P1212" s="71"/>
      <c r="Q1212" s="70"/>
      <c r="R1212" s="70"/>
      <c r="S1212" s="55"/>
    </row>
    <row r="1213" spans="1:19" x14ac:dyDescent="0.25">
      <c r="A1213" s="70" t="s">
        <v>1017</v>
      </c>
      <c r="B1213" s="70" t="s">
        <v>1018</v>
      </c>
      <c r="C1213" s="73" t="s">
        <v>340</v>
      </c>
      <c r="D1213" s="70" t="s">
        <v>83</v>
      </c>
      <c r="E1213" s="71">
        <v>444</v>
      </c>
      <c r="F1213" s="71">
        <v>1269</v>
      </c>
      <c r="G1213" s="70" t="s">
        <v>264</v>
      </c>
      <c r="H1213" s="70" t="s">
        <v>165</v>
      </c>
      <c r="J1213" s="55"/>
      <c r="K1213" s="70"/>
      <c r="L1213" s="70"/>
      <c r="M1213" s="64"/>
      <c r="N1213" s="70"/>
      <c r="O1213" s="71"/>
      <c r="P1213" s="71"/>
      <c r="Q1213" s="70"/>
      <c r="R1213" s="70"/>
      <c r="S1213" s="55"/>
    </row>
    <row r="1214" spans="1:19" x14ac:dyDescent="0.25">
      <c r="A1214" s="70" t="s">
        <v>1019</v>
      </c>
      <c r="B1214" s="70" t="s">
        <v>438</v>
      </c>
      <c r="C1214" s="73" t="s">
        <v>1798</v>
      </c>
      <c r="D1214" s="70" t="s">
        <v>82</v>
      </c>
      <c r="E1214" s="71">
        <v>252</v>
      </c>
      <c r="F1214" s="71">
        <v>1464</v>
      </c>
      <c r="G1214" s="70" t="s">
        <v>345</v>
      </c>
      <c r="H1214" s="70" t="s">
        <v>155</v>
      </c>
      <c r="J1214" s="55"/>
      <c r="K1214" s="70"/>
      <c r="L1214" s="70"/>
      <c r="M1214" s="64"/>
      <c r="N1214" s="70"/>
      <c r="O1214" s="71"/>
      <c r="P1214" s="71"/>
      <c r="Q1214" s="70"/>
      <c r="R1214" s="70"/>
      <c r="S1214" s="55"/>
    </row>
    <row r="1215" spans="1:19" x14ac:dyDescent="0.25">
      <c r="A1215" s="70" t="s">
        <v>1020</v>
      </c>
      <c r="B1215" s="70" t="s">
        <v>1021</v>
      </c>
      <c r="C1215" s="73" t="s">
        <v>1348</v>
      </c>
      <c r="D1215" s="70" t="s">
        <v>81</v>
      </c>
      <c r="E1215" s="71">
        <v>347</v>
      </c>
      <c r="F1215" s="71">
        <v>1515</v>
      </c>
      <c r="G1215" s="70" t="s">
        <v>255</v>
      </c>
      <c r="H1215" s="70" t="s">
        <v>139</v>
      </c>
      <c r="J1215" s="55"/>
      <c r="K1215" s="70"/>
      <c r="L1215" s="70"/>
      <c r="M1215" s="64"/>
      <c r="N1215" s="70"/>
      <c r="O1215" s="71"/>
      <c r="P1215" s="71"/>
      <c r="Q1215" s="70"/>
      <c r="R1215" s="70"/>
      <c r="S1215" s="55"/>
    </row>
    <row r="1216" spans="1:19" x14ac:dyDescent="0.25">
      <c r="A1216" s="70" t="s">
        <v>1022</v>
      </c>
      <c r="B1216" s="70" t="s">
        <v>858</v>
      </c>
      <c r="C1216" s="73" t="s">
        <v>91</v>
      </c>
      <c r="D1216" s="70" t="s">
        <v>78</v>
      </c>
      <c r="E1216" s="71">
        <v>719</v>
      </c>
      <c r="F1216" s="71">
        <v>1310</v>
      </c>
      <c r="G1216" s="70" t="s">
        <v>252</v>
      </c>
      <c r="H1216" s="70" t="s">
        <v>99</v>
      </c>
      <c r="J1216" s="55"/>
      <c r="K1216" s="70"/>
      <c r="L1216" s="70"/>
      <c r="M1216" s="64"/>
      <c r="N1216" s="70"/>
      <c r="O1216" s="71"/>
      <c r="P1216" s="71"/>
      <c r="Q1216" s="70"/>
      <c r="R1216" s="70"/>
      <c r="S1216" s="55"/>
    </row>
    <row r="1217" spans="1:19" x14ac:dyDescent="0.25">
      <c r="A1217" s="70" t="s">
        <v>1023</v>
      </c>
      <c r="B1217" s="70" t="s">
        <v>1024</v>
      </c>
      <c r="C1217" s="73" t="s">
        <v>1040</v>
      </c>
      <c r="D1217" s="70" t="s">
        <v>78</v>
      </c>
      <c r="E1217" s="71">
        <v>371</v>
      </c>
      <c r="F1217" s="71">
        <v>1394</v>
      </c>
      <c r="G1217" s="70" t="s">
        <v>255</v>
      </c>
      <c r="H1217" s="70" t="s">
        <v>93</v>
      </c>
      <c r="J1217" s="55"/>
      <c r="K1217" s="70"/>
      <c r="L1217" s="70"/>
      <c r="M1217" s="64"/>
      <c r="N1217" s="70"/>
      <c r="O1217" s="71"/>
      <c r="P1217" s="71"/>
      <c r="Q1217" s="70"/>
      <c r="R1217" s="70"/>
      <c r="S1217" s="55"/>
    </row>
    <row r="1218" spans="1:19" x14ac:dyDescent="0.25">
      <c r="A1218" s="70" t="s">
        <v>1025</v>
      </c>
      <c r="B1218" s="70" t="s">
        <v>542</v>
      </c>
      <c r="C1218" s="73" t="s">
        <v>1285</v>
      </c>
      <c r="D1218" s="70" t="s">
        <v>81</v>
      </c>
      <c r="E1218" s="71">
        <v>225</v>
      </c>
      <c r="F1218" s="71">
        <v>1551</v>
      </c>
      <c r="G1218" s="70" t="s">
        <v>543</v>
      </c>
      <c r="H1218" s="70" t="s">
        <v>153</v>
      </c>
      <c r="J1218" s="55"/>
      <c r="K1218" s="70"/>
      <c r="L1218" s="70"/>
      <c r="M1218" s="64"/>
      <c r="N1218" s="70"/>
      <c r="O1218" s="71"/>
      <c r="P1218" s="71"/>
      <c r="Q1218" s="70"/>
      <c r="R1218" s="70"/>
      <c r="S1218" s="55"/>
    </row>
    <row r="1219" spans="1:19" x14ac:dyDescent="0.25">
      <c r="A1219" s="70" t="s">
        <v>1026</v>
      </c>
      <c r="B1219" s="70" t="s">
        <v>429</v>
      </c>
      <c r="C1219" s="73" t="s">
        <v>1798</v>
      </c>
      <c r="D1219" s="70" t="s">
        <v>82</v>
      </c>
      <c r="E1219" s="71">
        <v>250</v>
      </c>
      <c r="F1219" s="71">
        <v>1445</v>
      </c>
      <c r="G1219" s="70" t="s">
        <v>345</v>
      </c>
      <c r="H1219" s="70" t="s">
        <v>155</v>
      </c>
      <c r="J1219" s="55"/>
      <c r="K1219" s="70"/>
      <c r="L1219" s="70"/>
      <c r="M1219" s="64"/>
      <c r="N1219" s="70"/>
      <c r="O1219" s="71"/>
      <c r="P1219" s="71"/>
      <c r="Q1219" s="70"/>
      <c r="R1219" s="70"/>
      <c r="S1219" s="55"/>
    </row>
    <row r="1220" spans="1:19" x14ac:dyDescent="0.25">
      <c r="A1220" s="70" t="s">
        <v>1027</v>
      </c>
      <c r="B1220" s="70" t="s">
        <v>429</v>
      </c>
      <c r="C1220" s="73" t="s">
        <v>1798</v>
      </c>
      <c r="D1220" s="70" t="s">
        <v>82</v>
      </c>
      <c r="E1220" s="71">
        <v>250</v>
      </c>
      <c r="F1220" s="71">
        <v>1446</v>
      </c>
      <c r="G1220" s="70" t="s">
        <v>345</v>
      </c>
      <c r="H1220" s="70" t="s">
        <v>155</v>
      </c>
      <c r="J1220" s="55"/>
      <c r="K1220" s="70"/>
      <c r="L1220" s="70"/>
      <c r="M1220" s="64"/>
      <c r="N1220" s="70"/>
      <c r="O1220" s="71"/>
      <c r="P1220" s="71"/>
      <c r="Q1220" s="70"/>
      <c r="R1220" s="70"/>
      <c r="S1220" s="55"/>
    </row>
    <row r="1221" spans="1:19" x14ac:dyDescent="0.25">
      <c r="A1221" s="70" t="s">
        <v>1028</v>
      </c>
      <c r="B1221" s="70" t="s">
        <v>1029</v>
      </c>
      <c r="C1221" s="73" t="s">
        <v>1798</v>
      </c>
      <c r="D1221" s="70" t="s">
        <v>82</v>
      </c>
      <c r="E1221" s="71">
        <v>249</v>
      </c>
      <c r="F1221" s="71">
        <v>1445</v>
      </c>
      <c r="G1221" s="70" t="s">
        <v>345</v>
      </c>
      <c r="H1221" s="70" t="s">
        <v>155</v>
      </c>
      <c r="J1221" s="55"/>
      <c r="K1221" s="70"/>
      <c r="L1221" s="70"/>
      <c r="M1221" s="64"/>
      <c r="N1221" s="70"/>
      <c r="O1221" s="71"/>
      <c r="P1221" s="71"/>
      <c r="Q1221" s="70"/>
      <c r="R1221" s="70"/>
      <c r="S1221" s="55"/>
    </row>
    <row r="1222" spans="1:19" x14ac:dyDescent="0.25">
      <c r="A1222" s="70" t="s">
        <v>322</v>
      </c>
      <c r="B1222" s="70" t="s">
        <v>1030</v>
      </c>
      <c r="C1222" s="73" t="s">
        <v>1803</v>
      </c>
      <c r="D1222" s="70" t="s">
        <v>83</v>
      </c>
      <c r="E1222" s="71">
        <v>573</v>
      </c>
      <c r="F1222" s="71">
        <v>1155</v>
      </c>
      <c r="G1222" s="70" t="s">
        <v>322</v>
      </c>
      <c r="H1222" s="70" t="s">
        <v>170</v>
      </c>
      <c r="J1222" s="55"/>
      <c r="K1222" s="70"/>
      <c r="L1222" s="70"/>
      <c r="M1222" s="64"/>
      <c r="N1222" s="70"/>
      <c r="O1222" s="71"/>
      <c r="P1222" s="71"/>
      <c r="Q1222" s="70"/>
      <c r="R1222" s="70"/>
      <c r="S1222" s="55"/>
    </row>
    <row r="1223" spans="1:19" x14ac:dyDescent="0.25">
      <c r="A1223" s="70" t="s">
        <v>1031</v>
      </c>
      <c r="B1223" s="70" t="s">
        <v>1032</v>
      </c>
      <c r="C1223" s="73" t="s">
        <v>1794</v>
      </c>
      <c r="D1223" s="70" t="s">
        <v>79</v>
      </c>
      <c r="E1223" s="71">
        <v>263</v>
      </c>
      <c r="F1223" s="71">
        <v>1428</v>
      </c>
      <c r="G1223" s="70" t="s">
        <v>303</v>
      </c>
      <c r="H1223" s="70" t="s">
        <v>115</v>
      </c>
      <c r="J1223" s="55"/>
      <c r="K1223" s="70"/>
      <c r="L1223" s="70"/>
      <c r="M1223" s="64"/>
      <c r="N1223" s="70"/>
      <c r="O1223" s="71"/>
      <c r="P1223" s="71"/>
      <c r="Q1223" s="70"/>
      <c r="R1223" s="70"/>
      <c r="S1223" s="55"/>
    </row>
    <row r="1224" spans="1:19" x14ac:dyDescent="0.25">
      <c r="A1224" s="70" t="s">
        <v>1033</v>
      </c>
      <c r="B1224" s="70" t="s">
        <v>276</v>
      </c>
      <c r="C1224" s="73" t="s">
        <v>276</v>
      </c>
      <c r="D1224" s="70" t="s">
        <v>78</v>
      </c>
      <c r="E1224" s="71">
        <v>534</v>
      </c>
      <c r="F1224" s="71">
        <v>1367</v>
      </c>
      <c r="G1224" s="70" t="s">
        <v>252</v>
      </c>
      <c r="H1224" s="70" t="s">
        <v>99</v>
      </c>
      <c r="J1224" s="55"/>
      <c r="K1224" s="70"/>
      <c r="L1224" s="70"/>
      <c r="M1224" s="64"/>
      <c r="N1224" s="70"/>
      <c r="O1224" s="71"/>
      <c r="P1224" s="71"/>
      <c r="Q1224" s="70"/>
      <c r="R1224" s="70"/>
      <c r="S1224" s="55"/>
    </row>
    <row r="1225" spans="1:19" x14ac:dyDescent="0.25">
      <c r="A1225" s="70" t="s">
        <v>1034</v>
      </c>
      <c r="B1225" s="70" t="s">
        <v>1035</v>
      </c>
      <c r="C1225" s="73" t="s">
        <v>1806</v>
      </c>
      <c r="D1225" s="70" t="s">
        <v>82</v>
      </c>
      <c r="E1225" s="71">
        <v>241</v>
      </c>
      <c r="F1225" s="71">
        <v>1474</v>
      </c>
      <c r="G1225" s="70" t="s">
        <v>345</v>
      </c>
      <c r="H1225" s="70" t="s">
        <v>155</v>
      </c>
      <c r="J1225" s="55"/>
      <c r="K1225" s="70"/>
      <c r="L1225" s="70"/>
      <c r="M1225" s="64"/>
      <c r="N1225" s="70"/>
      <c r="O1225" s="71"/>
      <c r="P1225" s="71"/>
      <c r="Q1225" s="70"/>
      <c r="R1225" s="70"/>
      <c r="S1225" s="55"/>
    </row>
    <row r="1226" spans="1:19" x14ac:dyDescent="0.25">
      <c r="A1226" s="70" t="s">
        <v>409</v>
      </c>
      <c r="B1226" s="70" t="s">
        <v>409</v>
      </c>
      <c r="C1226" s="73" t="s">
        <v>1134</v>
      </c>
      <c r="D1226" s="70" t="s">
        <v>82</v>
      </c>
      <c r="E1226" s="71">
        <v>734</v>
      </c>
      <c r="F1226" s="71">
        <v>1204</v>
      </c>
      <c r="G1226" s="70" t="s">
        <v>252</v>
      </c>
      <c r="H1226" s="70" t="s">
        <v>91</v>
      </c>
      <c r="J1226" s="55"/>
      <c r="K1226" s="70"/>
      <c r="L1226" s="70"/>
      <c r="M1226" s="64"/>
      <c r="N1226" s="70"/>
      <c r="O1226" s="71"/>
      <c r="P1226" s="71"/>
      <c r="Q1226" s="70"/>
      <c r="R1226" s="70"/>
      <c r="S1226" s="55"/>
    </row>
    <row r="1227" spans="1:19" x14ac:dyDescent="0.25">
      <c r="A1227" s="70" t="s">
        <v>693</v>
      </c>
      <c r="B1227" s="70" t="s">
        <v>693</v>
      </c>
      <c r="C1227" s="73" t="s">
        <v>88</v>
      </c>
      <c r="D1227" s="70" t="s">
        <v>80</v>
      </c>
      <c r="E1227" s="71">
        <v>467</v>
      </c>
      <c r="F1227" s="71">
        <v>1114</v>
      </c>
      <c r="G1227" s="70" t="s">
        <v>88</v>
      </c>
      <c r="H1227" s="70" t="s">
        <v>88</v>
      </c>
      <c r="J1227" s="55"/>
      <c r="K1227" s="70"/>
      <c r="L1227" s="70"/>
      <c r="M1227" s="64"/>
      <c r="N1227" s="70"/>
      <c r="O1227" s="71"/>
      <c r="P1227" s="71"/>
      <c r="Q1227" s="70"/>
      <c r="R1227" s="70"/>
      <c r="S1227" s="55"/>
    </row>
    <row r="1228" spans="1:19" x14ac:dyDescent="0.25">
      <c r="A1228" s="70" t="s">
        <v>1036</v>
      </c>
      <c r="B1228" s="70" t="s">
        <v>438</v>
      </c>
      <c r="C1228" s="73" t="s">
        <v>1798</v>
      </c>
      <c r="D1228" s="70" t="s">
        <v>82</v>
      </c>
      <c r="E1228" s="71">
        <v>271</v>
      </c>
      <c r="F1228" s="71">
        <v>1419</v>
      </c>
      <c r="G1228" s="70" t="s">
        <v>258</v>
      </c>
      <c r="H1228" s="70" t="s">
        <v>155</v>
      </c>
      <c r="J1228" s="55"/>
      <c r="K1228" s="70"/>
      <c r="L1228" s="70"/>
      <c r="M1228" s="64"/>
      <c r="N1228" s="70"/>
      <c r="O1228" s="71"/>
      <c r="P1228" s="71"/>
      <c r="Q1228" s="70"/>
      <c r="R1228" s="70"/>
      <c r="S1228" s="55"/>
    </row>
    <row r="1229" spans="1:19" x14ac:dyDescent="0.25">
      <c r="A1229" s="70" t="s">
        <v>1037</v>
      </c>
      <c r="B1229" s="70" t="s">
        <v>1004</v>
      </c>
      <c r="C1229" s="73" t="s">
        <v>1810</v>
      </c>
      <c r="D1229" s="70" t="s">
        <v>83</v>
      </c>
      <c r="E1229" s="71">
        <v>473</v>
      </c>
      <c r="F1229" s="71">
        <v>1211</v>
      </c>
      <c r="G1229" s="70" t="s">
        <v>389</v>
      </c>
      <c r="H1229" s="70" t="s">
        <v>163</v>
      </c>
      <c r="J1229" s="55"/>
      <c r="K1229" s="70"/>
      <c r="L1229" s="70"/>
      <c r="M1229" s="64"/>
      <c r="N1229" s="70"/>
      <c r="O1229" s="71"/>
      <c r="P1229" s="71"/>
      <c r="Q1229" s="70"/>
      <c r="R1229" s="70"/>
      <c r="S1229" s="55"/>
    </row>
    <row r="1230" spans="1:19" x14ac:dyDescent="0.25">
      <c r="A1230" s="70" t="s">
        <v>1038</v>
      </c>
      <c r="B1230" s="70" t="s">
        <v>1038</v>
      </c>
      <c r="C1230" s="73" t="s">
        <v>1811</v>
      </c>
      <c r="D1230" s="70" t="s">
        <v>81</v>
      </c>
      <c r="E1230" s="71">
        <v>459</v>
      </c>
      <c r="F1230" s="71">
        <v>1331</v>
      </c>
      <c r="G1230" s="70" t="s">
        <v>255</v>
      </c>
      <c r="H1230" s="70" t="s">
        <v>127</v>
      </c>
      <c r="J1230" s="55"/>
      <c r="K1230" s="70"/>
      <c r="L1230" s="70"/>
      <c r="M1230" s="64"/>
      <c r="N1230" s="70"/>
      <c r="O1230" s="71"/>
      <c r="P1230" s="71"/>
      <c r="Q1230" s="70"/>
      <c r="R1230" s="70"/>
      <c r="S1230" s="55"/>
    </row>
    <row r="1231" spans="1:19" x14ac:dyDescent="0.25">
      <c r="A1231" s="70" t="s">
        <v>1039</v>
      </c>
      <c r="B1231" s="70" t="s">
        <v>850</v>
      </c>
      <c r="C1231" s="73" t="s">
        <v>1810</v>
      </c>
      <c r="D1231" s="70" t="s">
        <v>82</v>
      </c>
      <c r="E1231" s="71">
        <v>412</v>
      </c>
      <c r="F1231" s="71">
        <v>1265</v>
      </c>
      <c r="G1231" s="70" t="s">
        <v>389</v>
      </c>
      <c r="H1231" s="70" t="s">
        <v>165</v>
      </c>
      <c r="J1231" s="55"/>
      <c r="K1231" s="70"/>
      <c r="L1231" s="70"/>
      <c r="M1231" s="64"/>
      <c r="N1231" s="70"/>
      <c r="O1231" s="71"/>
      <c r="P1231" s="71"/>
      <c r="Q1231" s="70"/>
      <c r="R1231" s="70"/>
      <c r="S1231" s="55"/>
    </row>
    <row r="1232" spans="1:19" x14ac:dyDescent="0.25">
      <c r="A1232" s="70" t="s">
        <v>1040</v>
      </c>
      <c r="B1232" s="70" t="s">
        <v>1041</v>
      </c>
      <c r="C1232" s="73" t="s">
        <v>1040</v>
      </c>
      <c r="D1232" s="70" t="s">
        <v>78</v>
      </c>
      <c r="E1232" s="71">
        <v>386</v>
      </c>
      <c r="F1232" s="71">
        <v>1406</v>
      </c>
      <c r="G1232" s="70" t="s">
        <v>255</v>
      </c>
      <c r="H1232" s="70" t="s">
        <v>93</v>
      </c>
      <c r="J1232" s="55"/>
      <c r="K1232" s="70"/>
      <c r="L1232" s="70"/>
      <c r="M1232" s="64"/>
      <c r="N1232" s="70"/>
      <c r="O1232" s="71"/>
      <c r="P1232" s="71"/>
      <c r="Q1232" s="70"/>
      <c r="R1232" s="70"/>
      <c r="S1232" s="55"/>
    </row>
    <row r="1233" spans="1:19" x14ac:dyDescent="0.25">
      <c r="A1233" s="70" t="s">
        <v>1042</v>
      </c>
      <c r="B1233" s="70" t="s">
        <v>763</v>
      </c>
      <c r="C1233" s="73" t="s">
        <v>151</v>
      </c>
      <c r="D1233" s="70" t="s">
        <v>82</v>
      </c>
      <c r="E1233" s="71">
        <v>237</v>
      </c>
      <c r="F1233" s="71">
        <v>1472</v>
      </c>
      <c r="G1233" s="70" t="s">
        <v>543</v>
      </c>
      <c r="H1233" s="70" t="s">
        <v>151</v>
      </c>
      <c r="J1233" s="55"/>
      <c r="K1233" s="70"/>
      <c r="L1233" s="70"/>
      <c r="M1233" s="64"/>
      <c r="N1233" s="70"/>
      <c r="O1233" s="71"/>
      <c r="P1233" s="71"/>
      <c r="Q1233" s="70"/>
      <c r="R1233" s="70"/>
      <c r="S1233" s="55"/>
    </row>
    <row r="1234" spans="1:19" x14ac:dyDescent="0.25">
      <c r="A1234" s="70" t="s">
        <v>1043</v>
      </c>
      <c r="B1234" s="70" t="s">
        <v>1044</v>
      </c>
      <c r="C1234" s="73" t="s">
        <v>1798</v>
      </c>
      <c r="D1234" s="70" t="s">
        <v>82</v>
      </c>
      <c r="E1234" s="71">
        <v>287</v>
      </c>
      <c r="F1234" s="71">
        <v>1424</v>
      </c>
      <c r="G1234" s="70" t="s">
        <v>258</v>
      </c>
      <c r="H1234" s="70" t="s">
        <v>155</v>
      </c>
      <c r="J1234" s="55"/>
      <c r="K1234" s="70"/>
      <c r="L1234" s="70"/>
      <c r="M1234" s="64"/>
      <c r="N1234" s="70"/>
      <c r="O1234" s="71"/>
      <c r="P1234" s="71"/>
      <c r="Q1234" s="70"/>
      <c r="R1234" s="70"/>
      <c r="S1234" s="55"/>
    </row>
    <row r="1235" spans="1:19" x14ac:dyDescent="0.25">
      <c r="A1235" s="70" t="s">
        <v>1045</v>
      </c>
      <c r="B1235" s="70" t="s">
        <v>1046</v>
      </c>
      <c r="C1235" s="73" t="s">
        <v>545</v>
      </c>
      <c r="D1235" s="70" t="s">
        <v>79</v>
      </c>
      <c r="E1235" s="71">
        <v>270</v>
      </c>
      <c r="F1235" s="71">
        <v>1554</v>
      </c>
      <c r="G1235" s="70" t="s">
        <v>303</v>
      </c>
      <c r="H1235" s="70" t="s">
        <v>109</v>
      </c>
      <c r="J1235" s="55"/>
      <c r="K1235" s="70"/>
      <c r="L1235" s="70"/>
      <c r="M1235" s="64"/>
      <c r="N1235" s="70"/>
      <c r="O1235" s="71"/>
      <c r="P1235" s="71"/>
      <c r="Q1235" s="70"/>
      <c r="R1235" s="70"/>
      <c r="S1235" s="55"/>
    </row>
    <row r="1236" spans="1:19" x14ac:dyDescent="0.25">
      <c r="A1236" s="70" t="s">
        <v>1047</v>
      </c>
      <c r="B1236" s="70" t="s">
        <v>350</v>
      </c>
      <c r="C1236" s="73" t="s">
        <v>1802</v>
      </c>
      <c r="D1236" s="70" t="s">
        <v>81</v>
      </c>
      <c r="E1236" s="71">
        <v>308</v>
      </c>
      <c r="F1236" s="71">
        <v>1551</v>
      </c>
      <c r="G1236" s="70" t="s">
        <v>255</v>
      </c>
      <c r="H1236" s="70" t="s">
        <v>133</v>
      </c>
      <c r="J1236" s="55"/>
      <c r="K1236" s="70"/>
      <c r="L1236" s="70"/>
      <c r="M1236" s="64"/>
      <c r="N1236" s="70"/>
      <c r="O1236" s="71"/>
      <c r="P1236" s="71"/>
      <c r="Q1236" s="70"/>
      <c r="R1236" s="70"/>
      <c r="S1236" s="55"/>
    </row>
    <row r="1237" spans="1:19" x14ac:dyDescent="0.25">
      <c r="A1237" s="70" t="s">
        <v>1048</v>
      </c>
      <c r="B1237" s="70" t="s">
        <v>1048</v>
      </c>
      <c r="C1237" s="73" t="s">
        <v>1794</v>
      </c>
      <c r="D1237" s="70" t="s">
        <v>79</v>
      </c>
      <c r="E1237" s="71">
        <v>328</v>
      </c>
      <c r="F1237" s="71">
        <v>1367</v>
      </c>
      <c r="G1237" s="70" t="s">
        <v>347</v>
      </c>
      <c r="H1237" s="70" t="s">
        <v>115</v>
      </c>
      <c r="J1237" s="55"/>
      <c r="K1237" s="70"/>
      <c r="L1237" s="70"/>
      <c r="M1237" s="64"/>
      <c r="N1237" s="70"/>
      <c r="O1237" s="71"/>
      <c r="P1237" s="71"/>
      <c r="Q1237" s="70"/>
      <c r="R1237" s="70"/>
      <c r="S1237" s="55"/>
    </row>
    <row r="1238" spans="1:19" x14ac:dyDescent="0.25">
      <c r="A1238" s="70" t="s">
        <v>550</v>
      </c>
      <c r="B1238" s="70" t="s">
        <v>550</v>
      </c>
      <c r="C1238" s="73" t="s">
        <v>1804</v>
      </c>
      <c r="D1238" s="70" t="s">
        <v>81</v>
      </c>
      <c r="E1238" s="71">
        <v>430</v>
      </c>
      <c r="F1238" s="71">
        <v>1432</v>
      </c>
      <c r="G1238" s="70" t="s">
        <v>273</v>
      </c>
      <c r="H1238" s="70" t="s">
        <v>153</v>
      </c>
      <c r="J1238" s="55"/>
      <c r="K1238" s="70"/>
      <c r="L1238" s="70"/>
      <c r="M1238" s="64"/>
      <c r="N1238" s="70"/>
      <c r="O1238" s="71"/>
      <c r="P1238" s="71"/>
      <c r="Q1238" s="70"/>
      <c r="R1238" s="70"/>
      <c r="S1238" s="55"/>
    </row>
    <row r="1239" spans="1:19" x14ac:dyDescent="0.25">
      <c r="A1239" s="70" t="s">
        <v>1049</v>
      </c>
      <c r="B1239" s="70" t="s">
        <v>294</v>
      </c>
      <c r="C1239" s="73" t="s">
        <v>1800</v>
      </c>
      <c r="D1239" s="70" t="s">
        <v>82</v>
      </c>
      <c r="E1239" s="71">
        <v>293</v>
      </c>
      <c r="F1239" s="71">
        <v>1339</v>
      </c>
      <c r="G1239" s="70" t="s">
        <v>258</v>
      </c>
      <c r="H1239" s="70" t="s">
        <v>159</v>
      </c>
      <c r="J1239" s="55"/>
      <c r="K1239" s="70"/>
      <c r="L1239" s="70"/>
      <c r="M1239" s="64"/>
      <c r="N1239" s="70"/>
      <c r="O1239" s="71"/>
      <c r="P1239" s="71"/>
      <c r="Q1239" s="70"/>
      <c r="R1239" s="70"/>
      <c r="S1239" s="55"/>
    </row>
    <row r="1240" spans="1:19" x14ac:dyDescent="0.25">
      <c r="A1240" s="70" t="s">
        <v>1050</v>
      </c>
      <c r="B1240" s="70" t="s">
        <v>571</v>
      </c>
      <c r="C1240" s="73" t="s">
        <v>1792</v>
      </c>
      <c r="D1240" s="70" t="s">
        <v>81</v>
      </c>
      <c r="E1240" s="71">
        <v>489</v>
      </c>
      <c r="F1240" s="71">
        <v>1393</v>
      </c>
      <c r="G1240" s="70" t="s">
        <v>273</v>
      </c>
      <c r="H1240" s="70" t="s">
        <v>129</v>
      </c>
      <c r="J1240" s="55"/>
      <c r="K1240" s="70"/>
      <c r="L1240" s="70"/>
      <c r="M1240" s="64"/>
      <c r="N1240" s="70"/>
      <c r="O1240" s="71"/>
      <c r="P1240" s="71"/>
      <c r="Q1240" s="70"/>
      <c r="R1240" s="70"/>
      <c r="S1240" s="55"/>
    </row>
    <row r="1241" spans="1:19" x14ac:dyDescent="0.25">
      <c r="A1241" s="70" t="s">
        <v>505</v>
      </c>
      <c r="B1241" s="70" t="s">
        <v>505</v>
      </c>
      <c r="C1241" s="73" t="s">
        <v>1796</v>
      </c>
      <c r="D1241" s="70" t="s">
        <v>82</v>
      </c>
      <c r="E1241" s="71">
        <v>283</v>
      </c>
      <c r="F1241" s="71">
        <v>1407</v>
      </c>
      <c r="G1241" s="70" t="s">
        <v>258</v>
      </c>
      <c r="H1241" s="70" t="s">
        <v>155</v>
      </c>
      <c r="J1241" s="55"/>
      <c r="K1241" s="70"/>
      <c r="L1241" s="70"/>
      <c r="M1241" s="64"/>
      <c r="N1241" s="70"/>
      <c r="O1241" s="71"/>
      <c r="P1241" s="71"/>
      <c r="Q1241" s="70"/>
      <c r="R1241" s="70"/>
      <c r="S1241" s="55"/>
    </row>
    <row r="1242" spans="1:19" x14ac:dyDescent="0.25">
      <c r="A1242" s="70" t="s">
        <v>1051</v>
      </c>
      <c r="B1242" s="70" t="s">
        <v>1052</v>
      </c>
      <c r="C1242" s="73" t="s">
        <v>725</v>
      </c>
      <c r="D1242" s="70" t="s">
        <v>79</v>
      </c>
      <c r="E1242" s="71">
        <v>380</v>
      </c>
      <c r="F1242" s="71">
        <v>1394</v>
      </c>
      <c r="G1242" s="70" t="s">
        <v>365</v>
      </c>
      <c r="H1242" s="70" t="s">
        <v>113</v>
      </c>
      <c r="J1242" s="55"/>
      <c r="K1242" s="70"/>
      <c r="L1242" s="70"/>
      <c r="M1242" s="64"/>
      <c r="N1242" s="70"/>
      <c r="O1242" s="71"/>
      <c r="P1242" s="71"/>
      <c r="Q1242" s="70"/>
      <c r="R1242" s="70"/>
      <c r="S1242" s="55"/>
    </row>
    <row r="1243" spans="1:19" x14ac:dyDescent="0.25">
      <c r="A1243" s="70" t="s">
        <v>1053</v>
      </c>
      <c r="B1243" s="70" t="s">
        <v>1054</v>
      </c>
      <c r="C1243" s="73" t="s">
        <v>1796</v>
      </c>
      <c r="D1243" s="70" t="s">
        <v>82</v>
      </c>
      <c r="E1243" s="71">
        <v>349</v>
      </c>
      <c r="F1243" s="71">
        <v>1351</v>
      </c>
      <c r="G1243" s="70" t="s">
        <v>258</v>
      </c>
      <c r="H1243" s="70" t="s">
        <v>157</v>
      </c>
      <c r="J1243" s="55"/>
      <c r="K1243" s="70"/>
      <c r="L1243" s="70"/>
      <c r="M1243" s="64"/>
      <c r="N1243" s="70"/>
      <c r="O1243" s="71"/>
      <c r="P1243" s="71"/>
      <c r="Q1243" s="70"/>
      <c r="R1243" s="70"/>
      <c r="S1243" s="55"/>
    </row>
    <row r="1244" spans="1:19" x14ac:dyDescent="0.25">
      <c r="A1244" s="70" t="s">
        <v>1055</v>
      </c>
      <c r="B1244" s="70" t="s">
        <v>484</v>
      </c>
      <c r="C1244" s="73" t="s">
        <v>1800</v>
      </c>
      <c r="D1244" s="70" t="s">
        <v>82</v>
      </c>
      <c r="E1244" s="71">
        <v>303</v>
      </c>
      <c r="F1244" s="71">
        <v>1324</v>
      </c>
      <c r="G1244" s="70" t="s">
        <v>258</v>
      </c>
      <c r="H1244" s="70" t="s">
        <v>157</v>
      </c>
      <c r="J1244" s="55"/>
      <c r="K1244" s="70"/>
      <c r="L1244" s="70"/>
      <c r="M1244" s="64"/>
      <c r="N1244" s="70"/>
      <c r="O1244" s="71"/>
      <c r="P1244" s="71"/>
      <c r="Q1244" s="70"/>
      <c r="R1244" s="70"/>
      <c r="S1244" s="55"/>
    </row>
    <row r="1245" spans="1:19" x14ac:dyDescent="0.25">
      <c r="A1245" s="70" t="s">
        <v>1056</v>
      </c>
      <c r="B1245" s="70" t="s">
        <v>1056</v>
      </c>
      <c r="C1245" s="73" t="s">
        <v>1141</v>
      </c>
      <c r="D1245" s="70" t="s">
        <v>83</v>
      </c>
      <c r="E1245" s="71">
        <v>506</v>
      </c>
      <c r="F1245" s="71">
        <v>1199</v>
      </c>
      <c r="G1245" s="70" t="s">
        <v>322</v>
      </c>
      <c r="H1245" s="70" t="s">
        <v>170</v>
      </c>
      <c r="J1245" s="55"/>
      <c r="K1245" s="70"/>
      <c r="L1245" s="70"/>
      <c r="M1245" s="64"/>
      <c r="N1245" s="70"/>
      <c r="O1245" s="71"/>
      <c r="P1245" s="71"/>
      <c r="Q1245" s="70"/>
      <c r="R1245" s="70"/>
      <c r="S1245" s="55"/>
    </row>
    <row r="1246" spans="1:19" x14ac:dyDescent="0.25">
      <c r="A1246" s="70" t="s">
        <v>1057</v>
      </c>
      <c r="B1246" s="70" t="s">
        <v>884</v>
      </c>
      <c r="C1246" s="73" t="s">
        <v>1811</v>
      </c>
      <c r="D1246" s="70" t="s">
        <v>81</v>
      </c>
      <c r="E1246" s="71">
        <v>437</v>
      </c>
      <c r="F1246" s="71">
        <v>1192</v>
      </c>
      <c r="G1246" s="70" t="s">
        <v>333</v>
      </c>
      <c r="H1246" s="70" t="s">
        <v>143</v>
      </c>
      <c r="J1246" s="55"/>
      <c r="K1246" s="70"/>
      <c r="L1246" s="70"/>
      <c r="M1246" s="64"/>
      <c r="N1246" s="70"/>
      <c r="O1246" s="71"/>
      <c r="P1246" s="71"/>
      <c r="Q1246" s="70"/>
      <c r="R1246" s="70"/>
      <c r="S1246" s="55"/>
    </row>
    <row r="1247" spans="1:19" x14ac:dyDescent="0.25">
      <c r="A1247" s="70" t="s">
        <v>711</v>
      </c>
      <c r="B1247" s="70" t="s">
        <v>711</v>
      </c>
      <c r="C1247" s="73" t="s">
        <v>1798</v>
      </c>
      <c r="D1247" s="70" t="s">
        <v>82</v>
      </c>
      <c r="E1247" s="71">
        <v>248</v>
      </c>
      <c r="F1247" s="71">
        <v>1478</v>
      </c>
      <c r="G1247" s="70" t="s">
        <v>712</v>
      </c>
      <c r="H1247" s="70" t="s">
        <v>153</v>
      </c>
      <c r="J1247" s="55"/>
      <c r="K1247" s="70"/>
      <c r="L1247" s="70"/>
      <c r="M1247" s="64"/>
      <c r="N1247" s="70"/>
      <c r="O1247" s="71"/>
      <c r="P1247" s="71"/>
      <c r="Q1247" s="70"/>
      <c r="R1247" s="70"/>
      <c r="S1247" s="55"/>
    </row>
    <row r="1248" spans="1:19" x14ac:dyDescent="0.25">
      <c r="A1248" s="70" t="s">
        <v>1058</v>
      </c>
      <c r="B1248" s="70" t="s">
        <v>429</v>
      </c>
      <c r="C1248" s="73" t="s">
        <v>1798</v>
      </c>
      <c r="D1248" s="70" t="s">
        <v>82</v>
      </c>
      <c r="E1248" s="71">
        <v>266</v>
      </c>
      <c r="F1248" s="71">
        <v>1437</v>
      </c>
      <c r="G1248" s="70" t="s">
        <v>258</v>
      </c>
      <c r="H1248" s="70" t="s">
        <v>155</v>
      </c>
      <c r="J1248" s="55"/>
      <c r="K1248" s="70"/>
      <c r="L1248" s="70"/>
      <c r="M1248" s="64"/>
      <c r="N1248" s="70"/>
      <c r="O1248" s="71"/>
      <c r="P1248" s="71"/>
      <c r="Q1248" s="70"/>
      <c r="R1248" s="70"/>
      <c r="S1248" s="55"/>
    </row>
    <row r="1249" spans="1:19" x14ac:dyDescent="0.25">
      <c r="A1249" s="70" t="s">
        <v>1059</v>
      </c>
      <c r="B1249" s="70" t="s">
        <v>785</v>
      </c>
      <c r="C1249" s="73" t="s">
        <v>1792</v>
      </c>
      <c r="D1249" s="70" t="s">
        <v>81</v>
      </c>
      <c r="E1249" s="71">
        <v>505</v>
      </c>
      <c r="F1249" s="71">
        <v>1398</v>
      </c>
      <c r="G1249" s="70" t="s">
        <v>273</v>
      </c>
      <c r="H1249" s="70" t="s">
        <v>129</v>
      </c>
      <c r="J1249" s="55"/>
      <c r="K1249" s="70"/>
      <c r="L1249" s="70"/>
      <c r="M1249" s="64"/>
      <c r="N1249" s="70"/>
      <c r="O1249" s="71"/>
      <c r="P1249" s="71"/>
      <c r="Q1249" s="70"/>
      <c r="R1249" s="70"/>
      <c r="S1249" s="55"/>
    </row>
    <row r="1250" spans="1:19" x14ac:dyDescent="0.25">
      <c r="A1250" s="70" t="s">
        <v>1060</v>
      </c>
      <c r="B1250" s="70" t="s">
        <v>729</v>
      </c>
      <c r="C1250" s="73" t="s">
        <v>340</v>
      </c>
      <c r="D1250" s="70" t="s">
        <v>83</v>
      </c>
      <c r="E1250" s="71">
        <v>447</v>
      </c>
      <c r="F1250" s="71">
        <v>1270</v>
      </c>
      <c r="G1250" s="70" t="s">
        <v>389</v>
      </c>
      <c r="H1250" s="70" t="s">
        <v>165</v>
      </c>
      <c r="J1250" s="55"/>
      <c r="K1250" s="70"/>
      <c r="L1250" s="70"/>
      <c r="M1250" s="64"/>
      <c r="N1250" s="70"/>
      <c r="O1250" s="71"/>
      <c r="P1250" s="71"/>
      <c r="Q1250" s="70"/>
      <c r="R1250" s="70"/>
      <c r="S1250" s="55"/>
    </row>
    <row r="1251" spans="1:19" x14ac:dyDescent="0.25">
      <c r="A1251" s="70" t="s">
        <v>1061</v>
      </c>
      <c r="B1251" s="70" t="s">
        <v>621</v>
      </c>
      <c r="C1251" s="73" t="s">
        <v>1186</v>
      </c>
      <c r="D1251" s="70" t="s">
        <v>82</v>
      </c>
      <c r="E1251" s="71">
        <v>349</v>
      </c>
      <c r="F1251" s="71">
        <v>1295</v>
      </c>
      <c r="G1251" s="70" t="s">
        <v>258</v>
      </c>
      <c r="H1251" s="70" t="s">
        <v>157</v>
      </c>
      <c r="J1251" s="55"/>
      <c r="K1251" s="70"/>
      <c r="L1251" s="70"/>
      <c r="M1251" s="64"/>
      <c r="N1251" s="70"/>
      <c r="O1251" s="71"/>
      <c r="P1251" s="71"/>
      <c r="Q1251" s="70"/>
      <c r="R1251" s="70"/>
      <c r="S1251" s="55"/>
    </row>
    <row r="1252" spans="1:19" x14ac:dyDescent="0.25">
      <c r="A1252" s="70" t="s">
        <v>1062</v>
      </c>
      <c r="B1252" s="70" t="s">
        <v>484</v>
      </c>
      <c r="C1252" s="73" t="s">
        <v>1186</v>
      </c>
      <c r="D1252" s="70" t="s">
        <v>82</v>
      </c>
      <c r="E1252" s="71">
        <v>305</v>
      </c>
      <c r="F1252" s="71">
        <v>1322</v>
      </c>
      <c r="G1252" s="70" t="s">
        <v>258</v>
      </c>
      <c r="H1252" s="70" t="s">
        <v>157</v>
      </c>
      <c r="J1252" s="55"/>
      <c r="K1252" s="70"/>
      <c r="L1252" s="70"/>
      <c r="M1252" s="64"/>
      <c r="N1252" s="70"/>
      <c r="O1252" s="71"/>
      <c r="P1252" s="71"/>
      <c r="Q1252" s="70"/>
      <c r="R1252" s="70"/>
      <c r="S1252" s="55"/>
    </row>
    <row r="1253" spans="1:19" x14ac:dyDescent="0.25">
      <c r="A1253" s="70" t="s">
        <v>1063</v>
      </c>
      <c r="B1253" s="70" t="s">
        <v>1063</v>
      </c>
      <c r="C1253" s="73" t="s">
        <v>340</v>
      </c>
      <c r="D1253" s="70" t="s">
        <v>83</v>
      </c>
      <c r="E1253" s="71">
        <v>432</v>
      </c>
      <c r="F1253" s="71">
        <v>1292</v>
      </c>
      <c r="G1253" s="70" t="s">
        <v>264</v>
      </c>
      <c r="H1253" s="70" t="s">
        <v>165</v>
      </c>
      <c r="J1253" s="55"/>
      <c r="K1253" s="70"/>
      <c r="L1253" s="70"/>
      <c r="M1253" s="64"/>
      <c r="N1253" s="70"/>
      <c r="O1253" s="71"/>
      <c r="P1253" s="71"/>
      <c r="Q1253" s="70"/>
      <c r="R1253" s="70"/>
      <c r="S1253" s="55"/>
    </row>
    <row r="1254" spans="1:19" x14ac:dyDescent="0.25">
      <c r="A1254" s="70" t="s">
        <v>1011</v>
      </c>
      <c r="B1254" s="70" t="s">
        <v>1011</v>
      </c>
      <c r="C1254" s="73" t="s">
        <v>725</v>
      </c>
      <c r="D1254" s="70" t="s">
        <v>79</v>
      </c>
      <c r="E1254" s="71">
        <v>341</v>
      </c>
      <c r="F1254" s="71">
        <v>1426</v>
      </c>
      <c r="G1254" s="70" t="s">
        <v>303</v>
      </c>
      <c r="H1254" s="70" t="s">
        <v>113</v>
      </c>
      <c r="J1254" s="55"/>
      <c r="K1254" s="70"/>
      <c r="L1254" s="70"/>
      <c r="M1254" s="64"/>
      <c r="N1254" s="70"/>
      <c r="O1254" s="71"/>
      <c r="P1254" s="71"/>
      <c r="Q1254" s="70"/>
      <c r="R1254" s="70"/>
      <c r="S1254" s="55"/>
    </row>
    <row r="1255" spans="1:19" x14ac:dyDescent="0.25">
      <c r="A1255" s="70" t="s">
        <v>1064</v>
      </c>
      <c r="B1255" s="70" t="s">
        <v>105</v>
      </c>
      <c r="C1255" s="73" t="s">
        <v>278</v>
      </c>
      <c r="D1255" s="70" t="s">
        <v>78</v>
      </c>
      <c r="E1255" s="71">
        <v>547</v>
      </c>
      <c r="F1255" s="71">
        <v>1249</v>
      </c>
      <c r="G1255" s="70" t="s">
        <v>252</v>
      </c>
      <c r="H1255" s="70" t="s">
        <v>105</v>
      </c>
      <c r="J1255" s="55"/>
      <c r="K1255" s="70"/>
      <c r="L1255" s="70"/>
      <c r="M1255" s="64"/>
      <c r="N1255" s="70"/>
      <c r="O1255" s="71"/>
      <c r="P1255" s="71"/>
      <c r="Q1255" s="70"/>
      <c r="R1255" s="70"/>
      <c r="S1255" s="55"/>
    </row>
    <row r="1256" spans="1:19" x14ac:dyDescent="0.25">
      <c r="A1256" s="70" t="s">
        <v>1065</v>
      </c>
      <c r="B1256" s="70" t="s">
        <v>391</v>
      </c>
      <c r="C1256" s="73" t="s">
        <v>1134</v>
      </c>
      <c r="D1256" s="70" t="s">
        <v>82</v>
      </c>
      <c r="E1256" s="71">
        <v>803</v>
      </c>
      <c r="F1256" s="71">
        <v>1200</v>
      </c>
      <c r="G1256" s="70" t="s">
        <v>252</v>
      </c>
      <c r="H1256" s="70" t="s">
        <v>91</v>
      </c>
      <c r="J1256" s="55"/>
      <c r="K1256" s="70"/>
      <c r="L1256" s="70"/>
      <c r="M1256" s="64"/>
      <c r="N1256" s="70"/>
      <c r="O1256" s="71"/>
      <c r="P1256" s="71"/>
      <c r="Q1256" s="70"/>
      <c r="R1256" s="70"/>
      <c r="S1256" s="55"/>
    </row>
    <row r="1257" spans="1:19" x14ac:dyDescent="0.25">
      <c r="A1257" s="70" t="s">
        <v>1066</v>
      </c>
      <c r="B1257" s="70" t="s">
        <v>338</v>
      </c>
      <c r="C1257" s="73" t="s">
        <v>1802</v>
      </c>
      <c r="D1257" s="70" t="s">
        <v>81</v>
      </c>
      <c r="E1257" s="71">
        <v>531</v>
      </c>
      <c r="F1257" s="71">
        <v>1454</v>
      </c>
      <c r="G1257" s="70" t="s">
        <v>285</v>
      </c>
      <c r="H1257" s="70" t="s">
        <v>133</v>
      </c>
      <c r="J1257" s="55"/>
      <c r="K1257" s="70"/>
      <c r="L1257" s="70"/>
      <c r="M1257" s="64"/>
      <c r="N1257" s="70"/>
      <c r="O1257" s="71"/>
      <c r="P1257" s="71"/>
      <c r="Q1257" s="70"/>
      <c r="R1257" s="70"/>
      <c r="S1257" s="55"/>
    </row>
    <row r="1258" spans="1:19" x14ac:dyDescent="0.25">
      <c r="A1258" s="70" t="s">
        <v>1067</v>
      </c>
      <c r="B1258" s="70" t="s">
        <v>591</v>
      </c>
      <c r="C1258" s="73" t="s">
        <v>1788</v>
      </c>
      <c r="D1258" s="70" t="s">
        <v>81</v>
      </c>
      <c r="E1258" s="71">
        <v>385</v>
      </c>
      <c r="F1258" s="71">
        <v>1399</v>
      </c>
      <c r="G1258" s="70" t="s">
        <v>255</v>
      </c>
      <c r="H1258" s="70" t="s">
        <v>139</v>
      </c>
      <c r="J1258" s="55"/>
      <c r="K1258" s="70"/>
      <c r="L1258" s="70"/>
      <c r="M1258" s="64"/>
      <c r="N1258" s="70"/>
      <c r="O1258" s="71"/>
      <c r="P1258" s="71"/>
      <c r="Q1258" s="70"/>
      <c r="R1258" s="70"/>
      <c r="S1258" s="55"/>
    </row>
    <row r="1259" spans="1:19" x14ac:dyDescent="0.25">
      <c r="A1259" s="70" t="s">
        <v>1068</v>
      </c>
      <c r="B1259" s="70" t="s">
        <v>801</v>
      </c>
      <c r="C1259" s="73" t="s">
        <v>1810</v>
      </c>
      <c r="D1259" s="70" t="s">
        <v>82</v>
      </c>
      <c r="E1259" s="71">
        <v>437</v>
      </c>
      <c r="F1259" s="71">
        <v>1227</v>
      </c>
      <c r="G1259" s="70" t="s">
        <v>311</v>
      </c>
      <c r="H1259" s="70" t="s">
        <v>163</v>
      </c>
      <c r="J1259" s="55"/>
      <c r="K1259" s="70"/>
      <c r="L1259" s="70"/>
      <c r="M1259" s="64"/>
      <c r="N1259" s="70"/>
      <c r="O1259" s="71"/>
      <c r="P1259" s="71"/>
      <c r="Q1259" s="70"/>
      <c r="R1259" s="70"/>
      <c r="S1259" s="55"/>
    </row>
    <row r="1260" spans="1:19" x14ac:dyDescent="0.25">
      <c r="A1260" s="70" t="s">
        <v>1069</v>
      </c>
      <c r="B1260" s="70" t="s">
        <v>326</v>
      </c>
      <c r="C1260" s="73" t="s">
        <v>1796</v>
      </c>
      <c r="D1260" s="70" t="s">
        <v>82</v>
      </c>
      <c r="E1260" s="71">
        <v>288</v>
      </c>
      <c r="F1260" s="71">
        <v>1399</v>
      </c>
      <c r="G1260" s="70" t="s">
        <v>258</v>
      </c>
      <c r="H1260" s="70" t="s">
        <v>155</v>
      </c>
      <c r="J1260" s="55"/>
      <c r="K1260" s="70"/>
      <c r="L1260" s="70"/>
      <c r="M1260" s="64"/>
      <c r="N1260" s="70"/>
      <c r="O1260" s="71"/>
      <c r="P1260" s="71"/>
      <c r="Q1260" s="70"/>
      <c r="R1260" s="70"/>
      <c r="S1260" s="55"/>
    </row>
    <row r="1261" spans="1:19" x14ac:dyDescent="0.25">
      <c r="A1261" s="70" t="s">
        <v>1070</v>
      </c>
      <c r="B1261" s="70" t="s">
        <v>1071</v>
      </c>
      <c r="C1261" s="73" t="s">
        <v>545</v>
      </c>
      <c r="D1261" s="70" t="s">
        <v>79</v>
      </c>
      <c r="E1261" s="71">
        <v>275</v>
      </c>
      <c r="F1261" s="71">
        <v>1547</v>
      </c>
      <c r="G1261" s="70" t="s">
        <v>303</v>
      </c>
      <c r="H1261" s="70" t="s">
        <v>109</v>
      </c>
      <c r="J1261" s="55"/>
      <c r="K1261" s="70"/>
      <c r="L1261" s="70"/>
      <c r="M1261" s="64"/>
      <c r="N1261" s="70"/>
      <c r="O1261" s="71"/>
      <c r="P1261" s="71"/>
      <c r="Q1261" s="70"/>
      <c r="R1261" s="70"/>
      <c r="S1261" s="55"/>
    </row>
    <row r="1262" spans="1:19" x14ac:dyDescent="0.25">
      <c r="A1262" s="70" t="s">
        <v>1072</v>
      </c>
      <c r="B1262" s="70" t="s">
        <v>1073</v>
      </c>
      <c r="C1262" s="73" t="s">
        <v>1798</v>
      </c>
      <c r="D1262" s="70" t="s">
        <v>82</v>
      </c>
      <c r="E1262" s="71">
        <v>269</v>
      </c>
      <c r="F1262" s="71">
        <v>1441</v>
      </c>
      <c r="G1262" s="70" t="s">
        <v>258</v>
      </c>
      <c r="H1262" s="70" t="s">
        <v>155</v>
      </c>
      <c r="J1262" s="55"/>
      <c r="K1262" s="70"/>
      <c r="L1262" s="70"/>
      <c r="M1262" s="64"/>
      <c r="N1262" s="70"/>
      <c r="O1262" s="71"/>
      <c r="P1262" s="71"/>
      <c r="Q1262" s="70"/>
      <c r="R1262" s="70"/>
      <c r="S1262" s="55"/>
    </row>
    <row r="1263" spans="1:19" x14ac:dyDescent="0.25">
      <c r="A1263" s="70" t="s">
        <v>1074</v>
      </c>
      <c r="B1263" s="70" t="s">
        <v>665</v>
      </c>
      <c r="C1263" s="73" t="s">
        <v>1348</v>
      </c>
      <c r="D1263" s="70" t="s">
        <v>81</v>
      </c>
      <c r="E1263" s="71">
        <v>400</v>
      </c>
      <c r="F1263" s="71">
        <v>1490</v>
      </c>
      <c r="G1263" s="70" t="s">
        <v>255</v>
      </c>
      <c r="H1263" s="70" t="s">
        <v>139</v>
      </c>
      <c r="J1263" s="55"/>
      <c r="K1263" s="70"/>
      <c r="L1263" s="70"/>
      <c r="M1263" s="64"/>
      <c r="N1263" s="70"/>
      <c r="O1263" s="71"/>
      <c r="P1263" s="71"/>
      <c r="Q1263" s="70"/>
      <c r="R1263" s="70"/>
      <c r="S1263" s="55"/>
    </row>
    <row r="1264" spans="1:19" x14ac:dyDescent="0.25">
      <c r="A1264" s="70" t="s">
        <v>1075</v>
      </c>
      <c r="B1264" s="70" t="s">
        <v>1024</v>
      </c>
      <c r="C1264" s="73" t="s">
        <v>1040</v>
      </c>
      <c r="D1264" s="70" t="s">
        <v>78</v>
      </c>
      <c r="E1264" s="71">
        <v>371</v>
      </c>
      <c r="F1264" s="71">
        <v>1387</v>
      </c>
      <c r="G1264" s="70" t="s">
        <v>255</v>
      </c>
      <c r="H1264" s="70" t="s">
        <v>93</v>
      </c>
      <c r="J1264" s="55"/>
      <c r="K1264" s="70"/>
      <c r="L1264" s="70"/>
      <c r="M1264" s="64"/>
      <c r="N1264" s="70"/>
      <c r="O1264" s="71"/>
      <c r="P1264" s="71"/>
      <c r="Q1264" s="70"/>
      <c r="R1264" s="70"/>
      <c r="S1264" s="55"/>
    </row>
    <row r="1265" spans="1:19" x14ac:dyDescent="0.25">
      <c r="A1265" s="70" t="s">
        <v>1076</v>
      </c>
      <c r="B1265" s="70" t="s">
        <v>1077</v>
      </c>
      <c r="C1265" s="73" t="s">
        <v>88</v>
      </c>
      <c r="D1265" s="70" t="s">
        <v>80</v>
      </c>
      <c r="E1265" s="71">
        <v>621</v>
      </c>
      <c r="F1265" s="71">
        <v>1127</v>
      </c>
      <c r="G1265" s="70" t="s">
        <v>88</v>
      </c>
      <c r="H1265" s="70" t="s">
        <v>88</v>
      </c>
      <c r="J1265" s="55"/>
      <c r="K1265" s="70"/>
      <c r="L1265" s="70"/>
      <c r="M1265" s="64"/>
      <c r="N1265" s="70"/>
      <c r="O1265" s="71"/>
      <c r="P1265" s="71"/>
      <c r="Q1265" s="70"/>
      <c r="R1265" s="70"/>
      <c r="S1265" s="55"/>
    </row>
    <row r="1266" spans="1:19" x14ac:dyDescent="0.25">
      <c r="A1266" s="70" t="s">
        <v>1078</v>
      </c>
      <c r="B1266" s="70" t="s">
        <v>798</v>
      </c>
      <c r="C1266" s="73" t="s">
        <v>578</v>
      </c>
      <c r="D1266" s="70" t="s">
        <v>78</v>
      </c>
      <c r="E1266" s="71">
        <v>566</v>
      </c>
      <c r="F1266" s="71">
        <v>1188</v>
      </c>
      <c r="G1266" s="70" t="s">
        <v>311</v>
      </c>
      <c r="H1266" s="70" t="s">
        <v>149</v>
      </c>
      <c r="J1266" s="55"/>
      <c r="K1266" s="70"/>
      <c r="L1266" s="70"/>
      <c r="M1266" s="64"/>
      <c r="N1266" s="70"/>
      <c r="O1266" s="71"/>
      <c r="P1266" s="71"/>
      <c r="Q1266" s="70"/>
      <c r="R1266" s="70"/>
      <c r="S1266" s="55"/>
    </row>
    <row r="1267" spans="1:19" x14ac:dyDescent="0.25">
      <c r="A1267" s="70" t="s">
        <v>1079</v>
      </c>
      <c r="B1267" s="70" t="s">
        <v>1080</v>
      </c>
      <c r="C1267" s="73" t="s">
        <v>1794</v>
      </c>
      <c r="D1267" s="70" t="s">
        <v>79</v>
      </c>
      <c r="E1267" s="71">
        <v>279</v>
      </c>
      <c r="F1267" s="71">
        <v>1441</v>
      </c>
      <c r="G1267" s="70" t="s">
        <v>303</v>
      </c>
      <c r="H1267" s="70" t="s">
        <v>115</v>
      </c>
      <c r="J1267" s="55"/>
      <c r="K1267" s="70"/>
      <c r="L1267" s="70"/>
      <c r="M1267" s="64"/>
      <c r="N1267" s="70"/>
      <c r="O1267" s="71"/>
      <c r="P1267" s="71"/>
      <c r="Q1267" s="70"/>
      <c r="R1267" s="70"/>
      <c r="S1267" s="55"/>
    </row>
    <row r="1268" spans="1:19" x14ac:dyDescent="0.25">
      <c r="A1268" s="70" t="s">
        <v>1081</v>
      </c>
      <c r="B1268" s="70" t="s">
        <v>278</v>
      </c>
      <c r="C1268" s="73" t="s">
        <v>91</v>
      </c>
      <c r="D1268" s="70" t="s">
        <v>78</v>
      </c>
      <c r="E1268" s="71">
        <v>819</v>
      </c>
      <c r="F1268" s="71">
        <v>1278</v>
      </c>
      <c r="G1268" s="70" t="s">
        <v>252</v>
      </c>
      <c r="H1268" s="70" t="s">
        <v>91</v>
      </c>
      <c r="J1268" s="55"/>
      <c r="K1268" s="70"/>
      <c r="L1268" s="70"/>
      <c r="M1268" s="64"/>
      <c r="N1268" s="70"/>
      <c r="O1268" s="71"/>
      <c r="P1268" s="71"/>
      <c r="Q1268" s="70"/>
      <c r="R1268" s="70"/>
      <c r="S1268" s="55"/>
    </row>
    <row r="1269" spans="1:19" x14ac:dyDescent="0.25">
      <c r="A1269" s="70" t="s">
        <v>1082</v>
      </c>
      <c r="B1269" s="70" t="s">
        <v>578</v>
      </c>
      <c r="C1269" s="73" t="s">
        <v>578</v>
      </c>
      <c r="D1269" s="70" t="s">
        <v>82</v>
      </c>
      <c r="E1269" s="71">
        <v>382</v>
      </c>
      <c r="F1269" s="71">
        <v>1246</v>
      </c>
      <c r="G1269" s="70" t="s">
        <v>258</v>
      </c>
      <c r="H1269" s="70" t="s">
        <v>149</v>
      </c>
      <c r="J1269" s="55"/>
      <c r="K1269" s="70"/>
      <c r="L1269" s="70"/>
      <c r="M1269" s="64"/>
      <c r="N1269" s="70"/>
      <c r="O1269" s="71"/>
      <c r="P1269" s="71"/>
      <c r="Q1269" s="70"/>
      <c r="R1269" s="70"/>
      <c r="S1269" s="55"/>
    </row>
    <row r="1270" spans="1:19" x14ac:dyDescent="0.25">
      <c r="A1270" s="70" t="s">
        <v>1083</v>
      </c>
      <c r="B1270" s="70" t="s">
        <v>703</v>
      </c>
      <c r="C1270" s="73" t="s">
        <v>545</v>
      </c>
      <c r="D1270" s="70" t="s">
        <v>79</v>
      </c>
      <c r="E1270" s="71">
        <v>317</v>
      </c>
      <c r="F1270" s="71">
        <v>1518</v>
      </c>
      <c r="G1270" s="70" t="s">
        <v>303</v>
      </c>
      <c r="H1270" s="70" t="s">
        <v>109</v>
      </c>
      <c r="J1270" s="55"/>
      <c r="K1270" s="70"/>
      <c r="L1270" s="70"/>
      <c r="M1270" s="64"/>
      <c r="N1270" s="70"/>
      <c r="O1270" s="71"/>
      <c r="P1270" s="71"/>
      <c r="Q1270" s="70"/>
      <c r="R1270" s="70"/>
      <c r="S1270" s="55"/>
    </row>
    <row r="1271" spans="1:19" x14ac:dyDescent="0.25">
      <c r="A1271" s="70" t="s">
        <v>1084</v>
      </c>
      <c r="B1271" s="70" t="s">
        <v>655</v>
      </c>
      <c r="C1271" s="73" t="s">
        <v>1794</v>
      </c>
      <c r="D1271" s="70" t="s">
        <v>79</v>
      </c>
      <c r="E1271" s="71">
        <v>292</v>
      </c>
      <c r="F1271" s="71">
        <v>1398</v>
      </c>
      <c r="G1271" s="70" t="s">
        <v>347</v>
      </c>
      <c r="H1271" s="70" t="s">
        <v>115</v>
      </c>
      <c r="J1271" s="55"/>
      <c r="K1271" s="70"/>
      <c r="L1271" s="70"/>
      <c r="M1271" s="64"/>
      <c r="N1271" s="70"/>
      <c r="O1271" s="71"/>
      <c r="P1271" s="71"/>
      <c r="Q1271" s="70"/>
      <c r="R1271" s="70"/>
      <c r="S1271" s="55"/>
    </row>
    <row r="1272" spans="1:19" x14ac:dyDescent="0.25">
      <c r="A1272" s="70" t="s">
        <v>1085</v>
      </c>
      <c r="B1272" s="70" t="s">
        <v>663</v>
      </c>
      <c r="C1272" s="73" t="s">
        <v>91</v>
      </c>
      <c r="D1272" s="70" t="s">
        <v>78</v>
      </c>
      <c r="E1272" s="71">
        <v>803</v>
      </c>
      <c r="F1272" s="71">
        <v>1292</v>
      </c>
      <c r="G1272" s="70" t="s">
        <v>252</v>
      </c>
      <c r="H1272" s="70" t="s">
        <v>99</v>
      </c>
      <c r="J1272" s="55"/>
      <c r="K1272" s="70"/>
      <c r="L1272" s="70"/>
      <c r="M1272" s="64"/>
      <c r="N1272" s="70"/>
      <c r="O1272" s="71"/>
      <c r="P1272" s="71"/>
      <c r="Q1272" s="70"/>
      <c r="R1272" s="70"/>
      <c r="S1272" s="55"/>
    </row>
    <row r="1273" spans="1:19" x14ac:dyDescent="0.25">
      <c r="A1273" s="70" t="s">
        <v>1086</v>
      </c>
      <c r="B1273" s="70" t="s">
        <v>314</v>
      </c>
      <c r="C1273" s="73" t="s">
        <v>1795</v>
      </c>
      <c r="D1273" s="70" t="s">
        <v>83</v>
      </c>
      <c r="E1273" s="71">
        <v>711</v>
      </c>
      <c r="F1273" s="71">
        <v>1059</v>
      </c>
      <c r="G1273" s="70" t="s">
        <v>315</v>
      </c>
      <c r="H1273" s="70" t="s">
        <v>167</v>
      </c>
      <c r="J1273" s="55"/>
      <c r="K1273" s="70"/>
      <c r="L1273" s="70"/>
      <c r="M1273" s="64"/>
      <c r="N1273" s="70"/>
      <c r="O1273" s="71"/>
      <c r="P1273" s="71"/>
      <c r="Q1273" s="70"/>
      <c r="R1273" s="70"/>
      <c r="S1273" s="55"/>
    </row>
    <row r="1274" spans="1:19" x14ac:dyDescent="0.25">
      <c r="A1274" s="70" t="s">
        <v>1087</v>
      </c>
      <c r="B1274" s="70" t="s">
        <v>1088</v>
      </c>
      <c r="C1274" s="73" t="s">
        <v>1612</v>
      </c>
      <c r="D1274" s="70" t="s">
        <v>83</v>
      </c>
      <c r="E1274" s="71">
        <v>643</v>
      </c>
      <c r="F1274" s="71">
        <v>1104</v>
      </c>
      <c r="G1274" s="70" t="s">
        <v>322</v>
      </c>
      <c r="H1274" s="70" t="s">
        <v>167</v>
      </c>
      <c r="J1274" s="55"/>
      <c r="K1274" s="70"/>
      <c r="L1274" s="70"/>
      <c r="M1274" s="64"/>
      <c r="N1274" s="70"/>
      <c r="O1274" s="71"/>
      <c r="P1274" s="71"/>
      <c r="Q1274" s="70"/>
      <c r="R1274" s="70"/>
      <c r="S1274" s="55"/>
    </row>
    <row r="1275" spans="1:19" x14ac:dyDescent="0.25">
      <c r="A1275" s="70" t="s">
        <v>1089</v>
      </c>
      <c r="B1275" s="70" t="s">
        <v>809</v>
      </c>
      <c r="C1275" s="73" t="s">
        <v>1612</v>
      </c>
      <c r="D1275" s="70" t="s">
        <v>83</v>
      </c>
      <c r="E1275" s="71">
        <v>715</v>
      </c>
      <c r="F1275" s="71">
        <v>1073</v>
      </c>
      <c r="G1275" s="70" t="s">
        <v>270</v>
      </c>
      <c r="H1275" s="70" t="s">
        <v>167</v>
      </c>
      <c r="J1275" s="55"/>
      <c r="K1275" s="70"/>
      <c r="L1275" s="70"/>
      <c r="M1275" s="64"/>
      <c r="N1275" s="70"/>
      <c r="O1275" s="71"/>
      <c r="P1275" s="71"/>
      <c r="Q1275" s="70"/>
      <c r="R1275" s="70"/>
      <c r="S1275" s="55"/>
    </row>
    <row r="1276" spans="1:19" x14ac:dyDescent="0.25">
      <c r="A1276" s="70" t="s">
        <v>1090</v>
      </c>
      <c r="B1276" s="70" t="s">
        <v>809</v>
      </c>
      <c r="C1276" s="73" t="s">
        <v>1612</v>
      </c>
      <c r="D1276" s="70" t="s">
        <v>83</v>
      </c>
      <c r="E1276" s="71">
        <v>704</v>
      </c>
      <c r="F1276" s="71">
        <v>1073</v>
      </c>
      <c r="G1276" s="70" t="s">
        <v>270</v>
      </c>
      <c r="H1276" s="70" t="s">
        <v>167</v>
      </c>
      <c r="J1276" s="55"/>
      <c r="K1276" s="70"/>
      <c r="L1276" s="70"/>
      <c r="M1276" s="64"/>
      <c r="N1276" s="70"/>
      <c r="O1276" s="71"/>
      <c r="P1276" s="71"/>
      <c r="Q1276" s="70"/>
      <c r="R1276" s="70"/>
      <c r="S1276" s="55"/>
    </row>
    <row r="1277" spans="1:19" x14ac:dyDescent="0.25">
      <c r="A1277" s="70" t="s">
        <v>1091</v>
      </c>
      <c r="B1277" s="70" t="s">
        <v>1092</v>
      </c>
      <c r="C1277" s="73" t="s">
        <v>545</v>
      </c>
      <c r="D1277" s="70" t="s">
        <v>79</v>
      </c>
      <c r="E1277" s="71">
        <v>290</v>
      </c>
      <c r="F1277" s="71">
        <v>1541</v>
      </c>
      <c r="G1277" s="70" t="s">
        <v>303</v>
      </c>
      <c r="H1277" s="70" t="s">
        <v>109</v>
      </c>
      <c r="J1277" s="55"/>
      <c r="K1277" s="70"/>
      <c r="L1277" s="70"/>
      <c r="M1277" s="64"/>
      <c r="N1277" s="70"/>
      <c r="O1277" s="71"/>
      <c r="P1277" s="71"/>
      <c r="Q1277" s="70"/>
      <c r="R1277" s="70"/>
      <c r="S1277" s="55"/>
    </row>
    <row r="1278" spans="1:19" x14ac:dyDescent="0.25">
      <c r="A1278" s="70" t="s">
        <v>623</v>
      </c>
      <c r="B1278" s="70" t="s">
        <v>623</v>
      </c>
      <c r="C1278" s="73" t="s">
        <v>1794</v>
      </c>
      <c r="D1278" s="70" t="s">
        <v>79</v>
      </c>
      <c r="E1278" s="71">
        <v>341</v>
      </c>
      <c r="F1278" s="71">
        <v>1374</v>
      </c>
      <c r="G1278" s="70" t="s">
        <v>347</v>
      </c>
      <c r="H1278" s="70" t="s">
        <v>115</v>
      </c>
      <c r="J1278" s="55"/>
      <c r="K1278" s="70"/>
      <c r="L1278" s="70"/>
      <c r="M1278" s="64"/>
      <c r="N1278" s="70"/>
      <c r="O1278" s="71"/>
      <c r="P1278" s="71"/>
      <c r="Q1278" s="70"/>
      <c r="R1278" s="70"/>
      <c r="S1278" s="55"/>
    </row>
    <row r="1279" spans="1:19" x14ac:dyDescent="0.25">
      <c r="A1279" s="70" t="s">
        <v>1093</v>
      </c>
      <c r="B1279" s="70" t="s">
        <v>1093</v>
      </c>
      <c r="C1279" s="73" t="s">
        <v>1794</v>
      </c>
      <c r="D1279" s="70" t="s">
        <v>79</v>
      </c>
      <c r="E1279" s="71">
        <v>285</v>
      </c>
      <c r="F1279" s="71">
        <v>1412</v>
      </c>
      <c r="G1279" s="70" t="s">
        <v>347</v>
      </c>
      <c r="H1279" s="70" t="s">
        <v>115</v>
      </c>
      <c r="J1279" s="55"/>
      <c r="K1279" s="70"/>
      <c r="L1279" s="70"/>
      <c r="M1279" s="64"/>
      <c r="N1279" s="70"/>
      <c r="O1279" s="71"/>
      <c r="P1279" s="71"/>
      <c r="Q1279" s="70"/>
      <c r="R1279" s="70"/>
      <c r="S1279" s="55"/>
    </row>
    <row r="1280" spans="1:19" x14ac:dyDescent="0.25">
      <c r="A1280" s="70" t="s">
        <v>1094</v>
      </c>
      <c r="B1280" s="70" t="s">
        <v>1095</v>
      </c>
      <c r="C1280" s="73" t="s">
        <v>1805</v>
      </c>
      <c r="D1280" s="70" t="s">
        <v>81</v>
      </c>
      <c r="E1280" s="71">
        <v>261</v>
      </c>
      <c r="F1280" s="71">
        <v>1545</v>
      </c>
      <c r="G1280" s="70" t="s">
        <v>285</v>
      </c>
      <c r="H1280" s="70" t="s">
        <v>131</v>
      </c>
      <c r="J1280" s="55"/>
      <c r="K1280" s="70"/>
      <c r="L1280" s="70"/>
      <c r="M1280" s="64"/>
      <c r="N1280" s="70"/>
      <c r="O1280" s="71"/>
      <c r="P1280" s="71"/>
      <c r="Q1280" s="70"/>
      <c r="R1280" s="70"/>
      <c r="S1280" s="55"/>
    </row>
    <row r="1281" spans="1:19" x14ac:dyDescent="0.25">
      <c r="A1281" s="70" t="s">
        <v>1096</v>
      </c>
      <c r="B1281" s="70" t="s">
        <v>1096</v>
      </c>
      <c r="C1281" s="73" t="s">
        <v>1796</v>
      </c>
      <c r="D1281" s="70" t="s">
        <v>82</v>
      </c>
      <c r="E1281" s="71">
        <v>300</v>
      </c>
      <c r="F1281" s="71">
        <v>1389</v>
      </c>
      <c r="G1281" s="70" t="s">
        <v>258</v>
      </c>
      <c r="H1281" s="70" t="s">
        <v>155</v>
      </c>
      <c r="J1281" s="55"/>
      <c r="K1281" s="70"/>
      <c r="L1281" s="70"/>
      <c r="M1281" s="64"/>
      <c r="N1281" s="70"/>
      <c r="O1281" s="71"/>
      <c r="P1281" s="71"/>
      <c r="Q1281" s="70"/>
      <c r="R1281" s="70"/>
      <c r="S1281" s="55"/>
    </row>
    <row r="1282" spans="1:19" x14ac:dyDescent="0.25">
      <c r="A1282" s="70" t="s">
        <v>1097</v>
      </c>
      <c r="B1282" s="70" t="s">
        <v>910</v>
      </c>
      <c r="C1282" s="73" t="s">
        <v>1796</v>
      </c>
      <c r="D1282" s="70" t="s">
        <v>82</v>
      </c>
      <c r="E1282" s="71">
        <v>321</v>
      </c>
      <c r="F1282" s="71">
        <v>1337</v>
      </c>
      <c r="G1282" s="70" t="s">
        <v>258</v>
      </c>
      <c r="H1282" s="70" t="s">
        <v>157</v>
      </c>
      <c r="J1282" s="55"/>
      <c r="K1282" s="70"/>
      <c r="L1282" s="70"/>
      <c r="M1282" s="64"/>
      <c r="N1282" s="70"/>
      <c r="O1282" s="71"/>
      <c r="P1282" s="71"/>
      <c r="Q1282" s="70"/>
      <c r="R1282" s="70"/>
      <c r="S1282" s="55"/>
    </row>
    <row r="1283" spans="1:19" x14ac:dyDescent="0.25">
      <c r="A1283" s="70" t="s">
        <v>456</v>
      </c>
      <c r="B1283" s="70" t="s">
        <v>1098</v>
      </c>
      <c r="C1283" s="73" t="s">
        <v>1811</v>
      </c>
      <c r="D1283" s="70" t="s">
        <v>81</v>
      </c>
      <c r="E1283" s="71">
        <v>387</v>
      </c>
      <c r="F1283" s="71">
        <v>1257</v>
      </c>
      <c r="G1283" s="70" t="s">
        <v>333</v>
      </c>
      <c r="H1283" s="70" t="s">
        <v>145</v>
      </c>
      <c r="J1283" s="55"/>
      <c r="K1283" s="70"/>
      <c r="L1283" s="70"/>
      <c r="M1283" s="64"/>
      <c r="N1283" s="70"/>
      <c r="O1283" s="71"/>
      <c r="P1283" s="71"/>
      <c r="Q1283" s="70"/>
      <c r="R1283" s="70"/>
      <c r="S1283" s="55"/>
    </row>
    <row r="1284" spans="1:19" x14ac:dyDescent="0.25">
      <c r="A1284" s="70" t="s">
        <v>135</v>
      </c>
      <c r="B1284" s="70" t="s">
        <v>456</v>
      </c>
      <c r="C1284" s="73" t="s">
        <v>1811</v>
      </c>
      <c r="D1284" s="70" t="s">
        <v>81</v>
      </c>
      <c r="E1284" s="71">
        <v>400</v>
      </c>
      <c r="F1284" s="71">
        <v>1277</v>
      </c>
      <c r="G1284" s="70" t="s">
        <v>333</v>
      </c>
      <c r="H1284" s="70" t="s">
        <v>135</v>
      </c>
      <c r="J1284" s="55"/>
      <c r="K1284" s="70"/>
      <c r="L1284" s="70"/>
      <c r="M1284" s="64"/>
      <c r="N1284" s="70"/>
      <c r="O1284" s="71"/>
      <c r="P1284" s="71"/>
      <c r="Q1284" s="70"/>
      <c r="R1284" s="70"/>
      <c r="S1284" s="55"/>
    </row>
    <row r="1285" spans="1:19" x14ac:dyDescent="0.25">
      <c r="A1285" s="70" t="s">
        <v>1099</v>
      </c>
      <c r="B1285" s="70" t="s">
        <v>1099</v>
      </c>
      <c r="C1285" s="73" t="s">
        <v>1677</v>
      </c>
      <c r="D1285" s="70" t="s">
        <v>79</v>
      </c>
      <c r="E1285" s="71">
        <v>310</v>
      </c>
      <c r="F1285" s="71">
        <v>1507</v>
      </c>
      <c r="G1285" s="70" t="s">
        <v>303</v>
      </c>
      <c r="H1285" s="70" t="s">
        <v>119</v>
      </c>
      <c r="J1285" s="55"/>
      <c r="K1285" s="70"/>
      <c r="L1285" s="70"/>
      <c r="M1285" s="64"/>
      <c r="N1285" s="70"/>
      <c r="O1285" s="71"/>
      <c r="P1285" s="71"/>
      <c r="Q1285" s="70"/>
      <c r="R1285" s="70"/>
      <c r="S1285" s="55"/>
    </row>
    <row r="1286" spans="1:19" x14ac:dyDescent="0.25">
      <c r="A1286" s="70" t="s">
        <v>1100</v>
      </c>
      <c r="B1286" s="70" t="s">
        <v>300</v>
      </c>
      <c r="C1286" s="73" t="s">
        <v>1792</v>
      </c>
      <c r="D1286" s="70" t="s">
        <v>81</v>
      </c>
      <c r="E1286" s="71">
        <v>569</v>
      </c>
      <c r="F1286" s="71">
        <v>1365</v>
      </c>
      <c r="G1286" s="70" t="s">
        <v>273</v>
      </c>
      <c r="H1286" s="70" t="s">
        <v>129</v>
      </c>
      <c r="J1286" s="55"/>
      <c r="K1286" s="70"/>
      <c r="L1286" s="70"/>
      <c r="M1286" s="64"/>
      <c r="N1286" s="70"/>
      <c r="O1286" s="71"/>
      <c r="P1286" s="71"/>
      <c r="Q1286" s="70"/>
      <c r="R1286" s="70"/>
      <c r="S1286" s="55"/>
    </row>
    <row r="1287" spans="1:19" x14ac:dyDescent="0.25">
      <c r="A1287" s="70" t="s">
        <v>1101</v>
      </c>
      <c r="B1287" s="70" t="s">
        <v>257</v>
      </c>
      <c r="C1287" s="73" t="s">
        <v>1798</v>
      </c>
      <c r="D1287" s="70" t="s">
        <v>82</v>
      </c>
      <c r="E1287" s="71">
        <v>284</v>
      </c>
      <c r="F1287" s="71">
        <v>1408</v>
      </c>
      <c r="G1287" s="70" t="s">
        <v>258</v>
      </c>
      <c r="H1287" s="70" t="s">
        <v>155</v>
      </c>
      <c r="J1287" s="55"/>
      <c r="K1287" s="70"/>
      <c r="L1287" s="70"/>
      <c r="M1287" s="64"/>
      <c r="N1287" s="70"/>
      <c r="O1287" s="71"/>
      <c r="P1287" s="71"/>
      <c r="Q1287" s="70"/>
      <c r="R1287" s="70"/>
      <c r="S1287" s="55"/>
    </row>
    <row r="1288" spans="1:19" x14ac:dyDescent="0.25">
      <c r="A1288" s="70" t="s">
        <v>1102</v>
      </c>
      <c r="B1288" s="70" t="s">
        <v>1103</v>
      </c>
      <c r="C1288" s="73" t="s">
        <v>1327</v>
      </c>
      <c r="D1288" s="70" t="s">
        <v>81</v>
      </c>
      <c r="E1288" s="71">
        <v>291</v>
      </c>
      <c r="F1288" s="71">
        <v>1578</v>
      </c>
      <c r="G1288" s="70" t="s">
        <v>1104</v>
      </c>
      <c r="H1288" s="70" t="s">
        <v>131</v>
      </c>
      <c r="J1288" s="55"/>
      <c r="K1288" s="70"/>
      <c r="L1288" s="70"/>
      <c r="M1288" s="64"/>
      <c r="N1288" s="70"/>
      <c r="O1288" s="71"/>
      <c r="P1288" s="71"/>
      <c r="Q1288" s="70"/>
      <c r="R1288" s="70"/>
      <c r="S1288" s="55"/>
    </row>
    <row r="1289" spans="1:19" x14ac:dyDescent="0.25">
      <c r="A1289" s="70" t="s">
        <v>1105</v>
      </c>
      <c r="B1289" s="70" t="s">
        <v>1106</v>
      </c>
      <c r="C1289" s="73" t="s">
        <v>1794</v>
      </c>
      <c r="D1289" s="70" t="s">
        <v>79</v>
      </c>
      <c r="E1289" s="71">
        <v>258</v>
      </c>
      <c r="F1289" s="71">
        <v>1439</v>
      </c>
      <c r="G1289" s="70" t="s">
        <v>303</v>
      </c>
      <c r="H1289" s="70" t="s">
        <v>115</v>
      </c>
      <c r="J1289" s="55"/>
      <c r="K1289" s="70"/>
      <c r="L1289" s="70"/>
      <c r="M1289" s="64"/>
      <c r="N1289" s="70"/>
      <c r="O1289" s="71"/>
      <c r="P1289" s="71"/>
      <c r="Q1289" s="70"/>
      <c r="R1289" s="70"/>
      <c r="S1289" s="55"/>
    </row>
    <row r="1290" spans="1:19" x14ac:dyDescent="0.25">
      <c r="A1290" s="70" t="s">
        <v>1107</v>
      </c>
      <c r="B1290" s="70" t="s">
        <v>291</v>
      </c>
      <c r="C1290" s="73" t="s">
        <v>276</v>
      </c>
      <c r="D1290" s="70" t="s">
        <v>78</v>
      </c>
      <c r="E1290" s="71">
        <v>494</v>
      </c>
      <c r="F1290" s="71">
        <v>1359</v>
      </c>
      <c r="G1290" s="70" t="s">
        <v>273</v>
      </c>
      <c r="H1290" s="70" t="s">
        <v>97</v>
      </c>
      <c r="J1290" s="55"/>
      <c r="K1290" s="70"/>
      <c r="L1290" s="70"/>
      <c r="M1290" s="64"/>
      <c r="N1290" s="70"/>
      <c r="O1290" s="71"/>
      <c r="P1290" s="71"/>
      <c r="Q1290" s="70"/>
      <c r="R1290" s="70"/>
      <c r="S1290" s="55"/>
    </row>
    <row r="1291" spans="1:19" x14ac:dyDescent="0.25">
      <c r="A1291" s="70" t="s">
        <v>1108</v>
      </c>
      <c r="B1291" s="70" t="s">
        <v>302</v>
      </c>
      <c r="C1291" s="73" t="s">
        <v>581</v>
      </c>
      <c r="D1291" s="70" t="s">
        <v>79</v>
      </c>
      <c r="E1291" s="71">
        <v>297</v>
      </c>
      <c r="F1291" s="71">
        <v>1361</v>
      </c>
      <c r="G1291" s="70" t="s">
        <v>303</v>
      </c>
      <c r="H1291" s="70" t="s">
        <v>111</v>
      </c>
      <c r="J1291" s="55"/>
      <c r="K1291" s="70"/>
      <c r="L1291" s="70"/>
      <c r="M1291" s="64"/>
      <c r="N1291" s="70"/>
      <c r="O1291" s="71"/>
      <c r="P1291" s="71"/>
      <c r="Q1291" s="70"/>
      <c r="R1291" s="70"/>
      <c r="S1291" s="55"/>
    </row>
    <row r="1292" spans="1:19" x14ac:dyDescent="0.25">
      <c r="A1292" s="70" t="s">
        <v>1109</v>
      </c>
      <c r="B1292" s="70" t="s">
        <v>1110</v>
      </c>
      <c r="C1292" s="73" t="s">
        <v>1788</v>
      </c>
      <c r="D1292" s="70" t="s">
        <v>81</v>
      </c>
      <c r="E1292" s="71">
        <v>351</v>
      </c>
      <c r="F1292" s="71">
        <v>1430</v>
      </c>
      <c r="G1292" s="70" t="s">
        <v>255</v>
      </c>
      <c r="H1292" s="70" t="s">
        <v>139</v>
      </c>
      <c r="J1292" s="55"/>
      <c r="K1292" s="70"/>
      <c r="L1292" s="70"/>
      <c r="M1292" s="64"/>
      <c r="N1292" s="70"/>
      <c r="O1292" s="71"/>
      <c r="P1292" s="71"/>
      <c r="Q1292" s="70"/>
      <c r="R1292" s="70"/>
      <c r="S1292" s="55"/>
    </row>
    <row r="1293" spans="1:19" x14ac:dyDescent="0.25">
      <c r="A1293" s="70" t="s">
        <v>421</v>
      </c>
      <c r="B1293" s="70" t="s">
        <v>421</v>
      </c>
      <c r="C1293" s="73" t="s">
        <v>1186</v>
      </c>
      <c r="D1293" s="70" t="s">
        <v>82</v>
      </c>
      <c r="E1293" s="71">
        <v>373</v>
      </c>
      <c r="F1293" s="71">
        <v>1288</v>
      </c>
      <c r="G1293" s="70" t="s">
        <v>307</v>
      </c>
      <c r="H1293" s="70" t="s">
        <v>157</v>
      </c>
      <c r="J1293" s="55"/>
      <c r="K1293" s="70"/>
      <c r="L1293" s="70"/>
      <c r="M1293" s="64"/>
      <c r="N1293" s="70"/>
      <c r="O1293" s="71"/>
      <c r="P1293" s="71"/>
      <c r="Q1293" s="70"/>
      <c r="R1293" s="70"/>
      <c r="S1293" s="55"/>
    </row>
    <row r="1294" spans="1:19" x14ac:dyDescent="0.25">
      <c r="A1294" s="70" t="s">
        <v>1111</v>
      </c>
      <c r="B1294" s="70" t="s">
        <v>1035</v>
      </c>
      <c r="C1294" s="73" t="s">
        <v>1789</v>
      </c>
      <c r="D1294" s="70" t="s">
        <v>82</v>
      </c>
      <c r="E1294" s="71">
        <v>239</v>
      </c>
      <c r="F1294" s="71">
        <v>1472</v>
      </c>
      <c r="G1294" s="70" t="s">
        <v>712</v>
      </c>
      <c r="H1294" s="70" t="s">
        <v>153</v>
      </c>
      <c r="J1294" s="55"/>
      <c r="K1294" s="70"/>
      <c r="L1294" s="70"/>
      <c r="M1294" s="64"/>
      <c r="N1294" s="70"/>
      <c r="O1294" s="71"/>
      <c r="P1294" s="71"/>
      <c r="Q1294" s="70"/>
      <c r="R1294" s="70"/>
      <c r="S1294" s="55"/>
    </row>
    <row r="1295" spans="1:19" x14ac:dyDescent="0.25">
      <c r="A1295" s="70" t="s">
        <v>1112</v>
      </c>
      <c r="B1295" s="70" t="s">
        <v>1112</v>
      </c>
      <c r="C1295" s="73" t="s">
        <v>151</v>
      </c>
      <c r="D1295" s="70" t="s">
        <v>82</v>
      </c>
      <c r="E1295" s="71">
        <v>287</v>
      </c>
      <c r="F1295" s="71">
        <v>1419</v>
      </c>
      <c r="G1295" s="70" t="s">
        <v>543</v>
      </c>
      <c r="H1295" s="70" t="s">
        <v>151</v>
      </c>
      <c r="J1295" s="55"/>
      <c r="K1295" s="70"/>
      <c r="L1295" s="70"/>
      <c r="M1295" s="64"/>
      <c r="N1295" s="70"/>
      <c r="O1295" s="71"/>
      <c r="P1295" s="71"/>
      <c r="Q1295" s="70"/>
      <c r="R1295" s="70"/>
      <c r="S1295" s="55"/>
    </row>
    <row r="1296" spans="1:19" x14ac:dyDescent="0.25">
      <c r="A1296" s="70" t="s">
        <v>1113</v>
      </c>
      <c r="B1296" s="70" t="s">
        <v>715</v>
      </c>
      <c r="C1296" s="73" t="s">
        <v>340</v>
      </c>
      <c r="D1296" s="70" t="s">
        <v>83</v>
      </c>
      <c r="E1296" s="71">
        <v>469</v>
      </c>
      <c r="F1296" s="71">
        <v>1255</v>
      </c>
      <c r="G1296" s="70" t="s">
        <v>389</v>
      </c>
      <c r="H1296" s="70" t="s">
        <v>165</v>
      </c>
      <c r="J1296" s="55"/>
      <c r="K1296" s="70"/>
      <c r="L1296" s="70"/>
      <c r="M1296" s="64"/>
      <c r="N1296" s="70"/>
      <c r="O1296" s="71"/>
      <c r="P1296" s="71"/>
      <c r="Q1296" s="70"/>
      <c r="R1296" s="70"/>
      <c r="S1296" s="55"/>
    </row>
    <row r="1297" spans="1:19" x14ac:dyDescent="0.25">
      <c r="A1297" s="70" t="s">
        <v>1114</v>
      </c>
      <c r="B1297" s="70" t="s">
        <v>251</v>
      </c>
      <c r="C1297" s="73" t="s">
        <v>91</v>
      </c>
      <c r="D1297" s="70" t="s">
        <v>78</v>
      </c>
      <c r="E1297" s="71">
        <v>796</v>
      </c>
      <c r="F1297" s="71">
        <v>1285</v>
      </c>
      <c r="G1297" s="70" t="s">
        <v>252</v>
      </c>
      <c r="H1297" s="70" t="s">
        <v>91</v>
      </c>
      <c r="J1297" s="55"/>
      <c r="K1297" s="70"/>
      <c r="L1297" s="70"/>
      <c r="M1297" s="64"/>
      <c r="N1297" s="70"/>
      <c r="O1297" s="71"/>
      <c r="P1297" s="71"/>
      <c r="Q1297" s="70"/>
      <c r="R1297" s="70"/>
      <c r="S1297" s="55"/>
    </row>
    <row r="1298" spans="1:19" x14ac:dyDescent="0.25">
      <c r="A1298" s="70" t="s">
        <v>1115</v>
      </c>
      <c r="B1298" s="70" t="s">
        <v>278</v>
      </c>
      <c r="C1298" s="73" t="s">
        <v>91</v>
      </c>
      <c r="D1298" s="70" t="s">
        <v>78</v>
      </c>
      <c r="E1298" s="71">
        <v>922</v>
      </c>
      <c r="F1298" s="71">
        <v>1270</v>
      </c>
      <c r="G1298" s="70" t="s">
        <v>252</v>
      </c>
      <c r="H1298" s="70" t="s">
        <v>91</v>
      </c>
      <c r="J1298" s="55"/>
      <c r="K1298" s="70"/>
      <c r="L1298" s="70"/>
      <c r="M1298" s="64"/>
      <c r="N1298" s="70"/>
      <c r="O1298" s="71"/>
      <c r="P1298" s="71"/>
      <c r="Q1298" s="70"/>
      <c r="R1298" s="70"/>
      <c r="S1298" s="55"/>
    </row>
    <row r="1299" spans="1:19" x14ac:dyDescent="0.25">
      <c r="A1299" s="70" t="s">
        <v>1116</v>
      </c>
      <c r="B1299" s="70" t="s">
        <v>484</v>
      </c>
      <c r="C1299" s="73" t="s">
        <v>1186</v>
      </c>
      <c r="D1299" s="70" t="s">
        <v>82</v>
      </c>
      <c r="E1299" s="71">
        <v>346</v>
      </c>
      <c r="F1299" s="71">
        <v>1296</v>
      </c>
      <c r="G1299" s="70" t="s">
        <v>258</v>
      </c>
      <c r="H1299" s="70" t="s">
        <v>157</v>
      </c>
      <c r="J1299" s="55"/>
      <c r="K1299" s="70"/>
      <c r="L1299" s="70"/>
      <c r="M1299" s="64"/>
      <c r="N1299" s="70"/>
      <c r="O1299" s="71"/>
      <c r="P1299" s="71"/>
      <c r="Q1299" s="70"/>
      <c r="R1299" s="70"/>
      <c r="S1299" s="55"/>
    </row>
    <row r="1300" spans="1:19" x14ac:dyDescent="0.25">
      <c r="A1300" s="70" t="s">
        <v>852</v>
      </c>
      <c r="B1300" s="70" t="s">
        <v>363</v>
      </c>
      <c r="C1300" s="73" t="s">
        <v>1802</v>
      </c>
      <c r="D1300" s="70" t="s">
        <v>81</v>
      </c>
      <c r="E1300" s="71">
        <v>303</v>
      </c>
      <c r="F1300" s="71">
        <v>1515</v>
      </c>
      <c r="G1300" s="70" t="s">
        <v>285</v>
      </c>
      <c r="H1300" s="70" t="s">
        <v>131</v>
      </c>
      <c r="J1300" s="55"/>
      <c r="K1300" s="70"/>
      <c r="L1300" s="70"/>
      <c r="M1300" s="64"/>
      <c r="N1300" s="70"/>
      <c r="O1300" s="71"/>
      <c r="P1300" s="71"/>
      <c r="Q1300" s="70"/>
      <c r="R1300" s="70"/>
      <c r="S1300" s="55"/>
    </row>
    <row r="1301" spans="1:19" x14ac:dyDescent="0.25">
      <c r="A1301" s="70" t="s">
        <v>1117</v>
      </c>
      <c r="B1301" s="70" t="s">
        <v>1117</v>
      </c>
      <c r="C1301" s="73" t="s">
        <v>1554</v>
      </c>
      <c r="D1301" s="70" t="s">
        <v>79</v>
      </c>
      <c r="E1301" s="71">
        <v>368</v>
      </c>
      <c r="F1301" s="71">
        <v>1318</v>
      </c>
      <c r="G1301" s="70" t="s">
        <v>303</v>
      </c>
      <c r="H1301" s="70" t="s">
        <v>125</v>
      </c>
      <c r="J1301" s="55"/>
      <c r="K1301" s="70"/>
      <c r="L1301" s="70"/>
      <c r="M1301" s="64"/>
      <c r="N1301" s="70"/>
      <c r="O1301" s="71"/>
      <c r="P1301" s="71"/>
      <c r="Q1301" s="70"/>
      <c r="R1301" s="70"/>
      <c r="S1301" s="55"/>
    </row>
    <row r="1302" spans="1:19" x14ac:dyDescent="0.25">
      <c r="A1302" s="70" t="s">
        <v>1118</v>
      </c>
      <c r="B1302" s="70" t="s">
        <v>1119</v>
      </c>
      <c r="C1302" s="73" t="s">
        <v>2460</v>
      </c>
      <c r="D1302" s="70" t="s">
        <v>250</v>
      </c>
      <c r="E1302" s="71">
        <v>271</v>
      </c>
      <c r="F1302" s="71">
        <v>1465</v>
      </c>
      <c r="G1302" s="70" t="s">
        <v>669</v>
      </c>
      <c r="H1302" s="70" t="s">
        <v>131</v>
      </c>
      <c r="J1302" s="55"/>
      <c r="K1302" s="70"/>
      <c r="L1302" s="70"/>
      <c r="M1302" s="64"/>
      <c r="N1302" s="70"/>
      <c r="O1302" s="71"/>
      <c r="P1302" s="71"/>
      <c r="Q1302" s="70"/>
      <c r="R1302" s="70"/>
      <c r="S1302" s="55"/>
    </row>
    <row r="1303" spans="1:19" x14ac:dyDescent="0.25">
      <c r="A1303" s="70" t="s">
        <v>1120</v>
      </c>
      <c r="B1303" s="70" t="s">
        <v>470</v>
      </c>
      <c r="C1303" s="73" t="s">
        <v>947</v>
      </c>
      <c r="D1303" s="70" t="s">
        <v>79</v>
      </c>
      <c r="E1303" s="71">
        <v>301</v>
      </c>
      <c r="F1303" s="71">
        <v>1495</v>
      </c>
      <c r="G1303" s="70" t="s">
        <v>347</v>
      </c>
      <c r="H1303" s="70" t="s">
        <v>117</v>
      </c>
      <c r="J1303" s="55"/>
      <c r="K1303" s="70"/>
      <c r="L1303" s="70"/>
      <c r="M1303" s="64"/>
      <c r="N1303" s="70"/>
      <c r="O1303" s="71"/>
      <c r="P1303" s="71"/>
      <c r="Q1303" s="70"/>
      <c r="R1303" s="70"/>
      <c r="S1303" s="55"/>
    </row>
    <row r="1304" spans="1:19" x14ac:dyDescent="0.25">
      <c r="A1304" s="70" t="s">
        <v>1121</v>
      </c>
      <c r="B1304" s="70" t="s">
        <v>548</v>
      </c>
      <c r="C1304" s="73" t="s">
        <v>1793</v>
      </c>
      <c r="D1304" s="70" t="s">
        <v>81</v>
      </c>
      <c r="E1304" s="71">
        <v>342</v>
      </c>
      <c r="F1304" s="71">
        <v>1403</v>
      </c>
      <c r="G1304" s="70" t="s">
        <v>255</v>
      </c>
      <c r="H1304" s="70" t="s">
        <v>139</v>
      </c>
      <c r="J1304" s="55"/>
      <c r="K1304" s="70"/>
      <c r="L1304" s="70"/>
      <c r="M1304" s="64"/>
      <c r="N1304" s="70"/>
      <c r="O1304" s="71"/>
      <c r="P1304" s="71"/>
      <c r="Q1304" s="70"/>
      <c r="R1304" s="70"/>
      <c r="S1304" s="55"/>
    </row>
    <row r="1305" spans="1:19" x14ac:dyDescent="0.25">
      <c r="A1305" s="70" t="s">
        <v>1122</v>
      </c>
      <c r="B1305" s="70" t="s">
        <v>548</v>
      </c>
      <c r="C1305" s="73" t="s">
        <v>1793</v>
      </c>
      <c r="D1305" s="70" t="s">
        <v>81</v>
      </c>
      <c r="E1305" s="71">
        <v>336</v>
      </c>
      <c r="F1305" s="71">
        <v>1405</v>
      </c>
      <c r="G1305" s="70" t="s">
        <v>255</v>
      </c>
      <c r="H1305" s="70" t="s">
        <v>139</v>
      </c>
      <c r="J1305" s="55"/>
      <c r="K1305" s="70"/>
      <c r="L1305" s="70"/>
      <c r="M1305" s="64"/>
      <c r="N1305" s="70"/>
      <c r="O1305" s="71"/>
      <c r="P1305" s="71"/>
      <c r="Q1305" s="70"/>
      <c r="R1305" s="70"/>
      <c r="S1305" s="55"/>
    </row>
    <row r="1306" spans="1:19" x14ac:dyDescent="0.25">
      <c r="A1306" s="70" t="s">
        <v>1123</v>
      </c>
      <c r="B1306" s="70" t="s">
        <v>469</v>
      </c>
      <c r="C1306" s="73" t="s">
        <v>1810</v>
      </c>
      <c r="D1306" s="70" t="s">
        <v>82</v>
      </c>
      <c r="E1306" s="71">
        <v>342</v>
      </c>
      <c r="F1306" s="71">
        <v>1305</v>
      </c>
      <c r="G1306" s="70" t="s">
        <v>258</v>
      </c>
      <c r="H1306" s="70" t="s">
        <v>157</v>
      </c>
      <c r="J1306" s="55"/>
      <c r="K1306" s="70"/>
      <c r="L1306" s="70"/>
      <c r="M1306" s="64"/>
      <c r="N1306" s="70"/>
      <c r="O1306" s="71"/>
      <c r="P1306" s="71"/>
      <c r="Q1306" s="70"/>
      <c r="R1306" s="70"/>
      <c r="S1306" s="55"/>
    </row>
    <row r="1307" spans="1:19" x14ac:dyDescent="0.25">
      <c r="A1307" s="70" t="s">
        <v>955</v>
      </c>
      <c r="B1307" s="70" t="s">
        <v>955</v>
      </c>
      <c r="C1307" s="73" t="s">
        <v>1798</v>
      </c>
      <c r="D1307" s="70" t="s">
        <v>82</v>
      </c>
      <c r="E1307" s="71">
        <v>239</v>
      </c>
      <c r="F1307" s="71">
        <v>1462</v>
      </c>
      <c r="G1307" s="70" t="s">
        <v>345</v>
      </c>
      <c r="H1307" s="70" t="s">
        <v>155</v>
      </c>
      <c r="J1307" s="55"/>
      <c r="K1307" s="70"/>
      <c r="L1307" s="70"/>
      <c r="M1307" s="64"/>
      <c r="N1307" s="70"/>
      <c r="O1307" s="71"/>
      <c r="P1307" s="71"/>
      <c r="Q1307" s="70"/>
      <c r="R1307" s="70"/>
      <c r="S1307" s="55"/>
    </row>
    <row r="1308" spans="1:19" x14ac:dyDescent="0.25">
      <c r="A1308" s="70" t="s">
        <v>291</v>
      </c>
      <c r="B1308" s="70" t="s">
        <v>276</v>
      </c>
      <c r="C1308" s="73" t="s">
        <v>276</v>
      </c>
      <c r="D1308" s="70" t="s">
        <v>78</v>
      </c>
      <c r="E1308" s="71">
        <v>555</v>
      </c>
      <c r="F1308" s="71">
        <v>1345</v>
      </c>
      <c r="G1308" s="70" t="s">
        <v>252</v>
      </c>
      <c r="H1308" s="70" t="s">
        <v>97</v>
      </c>
      <c r="J1308" s="55"/>
      <c r="K1308" s="70"/>
      <c r="L1308" s="70"/>
      <c r="M1308" s="64"/>
      <c r="N1308" s="70"/>
      <c r="O1308" s="71"/>
      <c r="P1308" s="71"/>
      <c r="Q1308" s="70"/>
      <c r="R1308" s="70"/>
      <c r="S1308" s="55"/>
    </row>
    <row r="1309" spans="1:19" x14ac:dyDescent="0.25">
      <c r="A1309" s="70" t="s">
        <v>1124</v>
      </c>
      <c r="B1309" s="70" t="s">
        <v>413</v>
      </c>
      <c r="C1309" s="73" t="s">
        <v>1800</v>
      </c>
      <c r="D1309" s="70" t="s">
        <v>82</v>
      </c>
      <c r="E1309" s="71">
        <v>267</v>
      </c>
      <c r="F1309" s="71">
        <v>1429</v>
      </c>
      <c r="G1309" s="70" t="s">
        <v>258</v>
      </c>
      <c r="H1309" s="70" t="s">
        <v>155</v>
      </c>
      <c r="J1309" s="55"/>
      <c r="K1309" s="70"/>
      <c r="L1309" s="70"/>
      <c r="M1309" s="64"/>
      <c r="N1309" s="70"/>
      <c r="O1309" s="71"/>
      <c r="P1309" s="71"/>
      <c r="Q1309" s="70"/>
      <c r="R1309" s="70"/>
      <c r="S1309" s="55"/>
    </row>
    <row r="1310" spans="1:19" x14ac:dyDescent="0.25">
      <c r="A1310" s="70" t="s">
        <v>1125</v>
      </c>
      <c r="B1310" s="70" t="s">
        <v>496</v>
      </c>
      <c r="C1310" s="73" t="s">
        <v>1798</v>
      </c>
      <c r="D1310" s="70" t="s">
        <v>82</v>
      </c>
      <c r="E1310" s="71">
        <v>300</v>
      </c>
      <c r="F1310" s="71">
        <v>1417</v>
      </c>
      <c r="G1310" s="70" t="s">
        <v>264</v>
      </c>
      <c r="H1310" s="70" t="s">
        <v>157</v>
      </c>
      <c r="J1310" s="55"/>
      <c r="K1310" s="70"/>
      <c r="L1310" s="70"/>
      <c r="M1310" s="64"/>
      <c r="N1310" s="70"/>
      <c r="O1310" s="71"/>
      <c r="P1310" s="71"/>
      <c r="Q1310" s="70"/>
      <c r="R1310" s="70"/>
      <c r="S1310" s="55"/>
    </row>
    <row r="1311" spans="1:19" x14ac:dyDescent="0.25">
      <c r="A1311" s="70" t="s">
        <v>1126</v>
      </c>
      <c r="B1311" s="70" t="s">
        <v>1127</v>
      </c>
      <c r="C1311" s="73" t="s">
        <v>1612</v>
      </c>
      <c r="D1311" s="70" t="s">
        <v>83</v>
      </c>
      <c r="E1311" s="71">
        <v>747</v>
      </c>
      <c r="F1311" s="71">
        <v>1080</v>
      </c>
      <c r="G1311" s="70" t="s">
        <v>315</v>
      </c>
      <c r="H1311" s="70" t="s">
        <v>167</v>
      </c>
      <c r="J1311" s="55"/>
      <c r="K1311" s="70"/>
      <c r="L1311" s="70"/>
      <c r="M1311" s="64"/>
      <c r="N1311" s="70"/>
      <c r="O1311" s="71"/>
      <c r="P1311" s="71"/>
      <c r="Q1311" s="70"/>
      <c r="R1311" s="70"/>
      <c r="S1311" s="55"/>
    </row>
    <row r="1312" spans="1:19" x14ac:dyDescent="0.25">
      <c r="A1312" s="70" t="s">
        <v>1128</v>
      </c>
      <c r="B1312" s="70" t="s">
        <v>1129</v>
      </c>
      <c r="C1312" s="73" t="s">
        <v>1805</v>
      </c>
      <c r="D1312" s="70" t="s">
        <v>81</v>
      </c>
      <c r="E1312" s="71">
        <v>363</v>
      </c>
      <c r="F1312" s="71">
        <v>1479</v>
      </c>
      <c r="G1312" s="70" t="s">
        <v>273</v>
      </c>
      <c r="H1312" s="70" t="s">
        <v>133</v>
      </c>
      <c r="J1312" s="55"/>
      <c r="K1312" s="70"/>
      <c r="L1312" s="70"/>
      <c r="M1312" s="64"/>
      <c r="N1312" s="70"/>
      <c r="O1312" s="71"/>
      <c r="P1312" s="71"/>
      <c r="Q1312" s="70"/>
      <c r="R1312" s="70"/>
      <c r="S1312" s="55"/>
    </row>
    <row r="1313" spans="1:19" x14ac:dyDescent="0.25">
      <c r="A1313" s="70" t="s">
        <v>1130</v>
      </c>
      <c r="B1313" s="70" t="s">
        <v>710</v>
      </c>
      <c r="C1313" s="73" t="s">
        <v>1800</v>
      </c>
      <c r="D1313" s="70" t="s">
        <v>82</v>
      </c>
      <c r="E1313" s="71">
        <v>257</v>
      </c>
      <c r="F1313" s="71">
        <v>1472</v>
      </c>
      <c r="G1313" s="70" t="s">
        <v>258</v>
      </c>
      <c r="H1313" s="70" t="s">
        <v>155</v>
      </c>
      <c r="J1313" s="55"/>
      <c r="K1313" s="70"/>
      <c r="L1313" s="70"/>
      <c r="M1313" s="64"/>
      <c r="N1313" s="70"/>
      <c r="O1313" s="71"/>
      <c r="P1313" s="71"/>
      <c r="Q1313" s="70"/>
      <c r="R1313" s="70"/>
      <c r="S1313" s="55"/>
    </row>
    <row r="1314" spans="1:19" x14ac:dyDescent="0.25">
      <c r="A1314" s="70" t="s">
        <v>1131</v>
      </c>
      <c r="B1314" s="70" t="s">
        <v>1132</v>
      </c>
      <c r="C1314" s="73" t="s">
        <v>1474</v>
      </c>
      <c r="D1314" s="70" t="s">
        <v>79</v>
      </c>
      <c r="E1314" s="71">
        <v>395</v>
      </c>
      <c r="F1314" s="71">
        <v>1464</v>
      </c>
      <c r="G1314" s="70" t="s">
        <v>365</v>
      </c>
      <c r="H1314" s="70" t="s">
        <v>123</v>
      </c>
      <c r="J1314" s="55"/>
      <c r="K1314" s="70"/>
      <c r="L1314" s="70"/>
      <c r="M1314" s="64"/>
      <c r="N1314" s="70"/>
      <c r="O1314" s="71"/>
      <c r="P1314" s="71"/>
      <c r="Q1314" s="70"/>
      <c r="R1314" s="70"/>
      <c r="S1314" s="55"/>
    </row>
    <row r="1315" spans="1:19" x14ac:dyDescent="0.25">
      <c r="A1315" s="70" t="s">
        <v>1133</v>
      </c>
      <c r="B1315" s="70" t="s">
        <v>1133</v>
      </c>
      <c r="C1315" s="73" t="s">
        <v>947</v>
      </c>
      <c r="D1315" s="70" t="s">
        <v>79</v>
      </c>
      <c r="E1315" s="71">
        <v>284</v>
      </c>
      <c r="F1315" s="71">
        <v>1467</v>
      </c>
      <c r="G1315" s="70" t="s">
        <v>347</v>
      </c>
      <c r="H1315" s="70" t="s">
        <v>117</v>
      </c>
      <c r="J1315" s="55"/>
      <c r="K1315" s="70"/>
      <c r="L1315" s="70"/>
      <c r="M1315" s="64"/>
      <c r="N1315" s="70"/>
      <c r="O1315" s="71"/>
      <c r="P1315" s="71"/>
      <c r="Q1315" s="70"/>
      <c r="R1315" s="70"/>
      <c r="S1315" s="55"/>
    </row>
    <row r="1316" spans="1:19" x14ac:dyDescent="0.25">
      <c r="A1316" s="70" t="s">
        <v>1134</v>
      </c>
      <c r="B1316" s="70" t="s">
        <v>409</v>
      </c>
      <c r="C1316" s="73" t="s">
        <v>1134</v>
      </c>
      <c r="D1316" s="70" t="s">
        <v>82</v>
      </c>
      <c r="E1316" s="71">
        <v>732</v>
      </c>
      <c r="F1316" s="71">
        <v>1220</v>
      </c>
      <c r="G1316" s="70" t="s">
        <v>252</v>
      </c>
      <c r="H1316" s="70" t="s">
        <v>91</v>
      </c>
      <c r="J1316" s="55"/>
      <c r="K1316" s="70"/>
      <c r="L1316" s="70"/>
      <c r="M1316" s="64"/>
      <c r="N1316" s="70"/>
      <c r="O1316" s="71"/>
      <c r="P1316" s="71"/>
      <c r="Q1316" s="70"/>
      <c r="R1316" s="70"/>
      <c r="S1316" s="55"/>
    </row>
    <row r="1317" spans="1:19" x14ac:dyDescent="0.25">
      <c r="A1317" s="70" t="s">
        <v>1135</v>
      </c>
      <c r="B1317" s="70" t="s">
        <v>370</v>
      </c>
      <c r="C1317" s="73" t="s">
        <v>1134</v>
      </c>
      <c r="D1317" s="70" t="s">
        <v>82</v>
      </c>
      <c r="E1317" s="71">
        <v>657</v>
      </c>
      <c r="F1317" s="71">
        <v>1220</v>
      </c>
      <c r="G1317" s="70" t="s">
        <v>252</v>
      </c>
      <c r="H1317" s="70" t="s">
        <v>91</v>
      </c>
      <c r="J1317" s="55"/>
      <c r="K1317" s="70"/>
      <c r="L1317" s="70"/>
      <c r="M1317" s="64"/>
      <c r="N1317" s="70"/>
      <c r="O1317" s="71"/>
      <c r="P1317" s="71"/>
      <c r="Q1317" s="70"/>
      <c r="R1317" s="70"/>
      <c r="S1317" s="55"/>
    </row>
    <row r="1318" spans="1:19" x14ac:dyDescent="0.25">
      <c r="A1318" s="70" t="s">
        <v>1136</v>
      </c>
      <c r="B1318" s="70" t="s">
        <v>1137</v>
      </c>
      <c r="C1318" s="73" t="s">
        <v>1391</v>
      </c>
      <c r="D1318" s="70" t="s">
        <v>83</v>
      </c>
      <c r="E1318" s="71">
        <v>648</v>
      </c>
      <c r="F1318" s="71">
        <v>1119</v>
      </c>
      <c r="G1318" s="70" t="s">
        <v>270</v>
      </c>
      <c r="H1318" s="70" t="s">
        <v>167</v>
      </c>
      <c r="J1318" s="55"/>
      <c r="K1318" s="70"/>
      <c r="L1318" s="70"/>
      <c r="M1318" s="64"/>
      <c r="N1318" s="70"/>
      <c r="O1318" s="71"/>
      <c r="P1318" s="71"/>
      <c r="Q1318" s="70"/>
      <c r="R1318" s="70"/>
      <c r="S1318" s="55"/>
    </row>
    <row r="1319" spans="1:19" x14ac:dyDescent="0.25">
      <c r="A1319" s="70" t="s">
        <v>1138</v>
      </c>
      <c r="B1319" s="70" t="s">
        <v>1139</v>
      </c>
      <c r="C1319" s="73" t="s">
        <v>1391</v>
      </c>
      <c r="D1319" s="70" t="s">
        <v>83</v>
      </c>
      <c r="E1319" s="71">
        <v>629</v>
      </c>
      <c r="F1319" s="71">
        <v>1109</v>
      </c>
      <c r="G1319" s="70" t="s">
        <v>270</v>
      </c>
      <c r="H1319" s="70" t="s">
        <v>168</v>
      </c>
      <c r="J1319" s="55"/>
      <c r="K1319" s="70"/>
      <c r="L1319" s="70"/>
      <c r="M1319" s="64"/>
      <c r="N1319" s="70"/>
      <c r="O1319" s="71"/>
      <c r="P1319" s="71"/>
      <c r="Q1319" s="70"/>
      <c r="R1319" s="70"/>
      <c r="S1319" s="55"/>
    </row>
    <row r="1320" spans="1:19" x14ac:dyDescent="0.25">
      <c r="A1320" s="70" t="s">
        <v>1140</v>
      </c>
      <c r="B1320" s="70" t="s">
        <v>1141</v>
      </c>
      <c r="C1320" s="73" t="s">
        <v>151</v>
      </c>
      <c r="D1320" s="70" t="s">
        <v>82</v>
      </c>
      <c r="E1320" s="71">
        <v>481</v>
      </c>
      <c r="F1320" s="71">
        <v>1372</v>
      </c>
      <c r="G1320" s="70" t="s">
        <v>273</v>
      </c>
      <c r="H1320" s="70" t="s">
        <v>151</v>
      </c>
      <c r="J1320" s="55"/>
      <c r="K1320" s="70"/>
      <c r="L1320" s="70"/>
      <c r="M1320" s="64"/>
      <c r="N1320" s="70"/>
      <c r="O1320" s="71"/>
      <c r="P1320" s="71"/>
      <c r="Q1320" s="70"/>
      <c r="R1320" s="70"/>
      <c r="S1320" s="55"/>
    </row>
    <row r="1321" spans="1:19" x14ac:dyDescent="0.25">
      <c r="A1321" s="70" t="s">
        <v>1142</v>
      </c>
      <c r="B1321" s="70" t="s">
        <v>835</v>
      </c>
      <c r="C1321" s="73" t="s">
        <v>151</v>
      </c>
      <c r="D1321" s="70" t="s">
        <v>82</v>
      </c>
      <c r="E1321" s="71">
        <v>371</v>
      </c>
      <c r="F1321" s="71">
        <v>1399</v>
      </c>
      <c r="G1321" s="70" t="s">
        <v>543</v>
      </c>
      <c r="H1321" s="70" t="s">
        <v>151</v>
      </c>
      <c r="J1321" s="55"/>
      <c r="K1321" s="70"/>
      <c r="L1321" s="70"/>
      <c r="M1321" s="64"/>
      <c r="N1321" s="70"/>
      <c r="O1321" s="71"/>
      <c r="P1321" s="71"/>
      <c r="Q1321" s="70"/>
      <c r="R1321" s="70"/>
      <c r="S1321" s="55"/>
    </row>
    <row r="1322" spans="1:19" x14ac:dyDescent="0.25">
      <c r="A1322" s="70" t="s">
        <v>1143</v>
      </c>
      <c r="B1322" s="70" t="s">
        <v>1127</v>
      </c>
      <c r="C1322" s="73" t="s">
        <v>1612</v>
      </c>
      <c r="D1322" s="70" t="s">
        <v>83</v>
      </c>
      <c r="E1322" s="71">
        <v>745</v>
      </c>
      <c r="F1322" s="71">
        <v>1079</v>
      </c>
      <c r="G1322" s="70" t="s">
        <v>315</v>
      </c>
      <c r="H1322" s="70" t="s">
        <v>167</v>
      </c>
      <c r="J1322" s="55"/>
      <c r="K1322" s="70"/>
      <c r="L1322" s="70"/>
      <c r="M1322" s="64"/>
      <c r="N1322" s="70"/>
      <c r="O1322" s="71"/>
      <c r="P1322" s="71"/>
      <c r="Q1322" s="70"/>
      <c r="R1322" s="70"/>
      <c r="S1322" s="55"/>
    </row>
    <row r="1323" spans="1:19" x14ac:dyDescent="0.25">
      <c r="A1323" s="70" t="s">
        <v>1144</v>
      </c>
      <c r="B1323" s="70" t="s">
        <v>715</v>
      </c>
      <c r="C1323" s="73" t="s">
        <v>340</v>
      </c>
      <c r="D1323" s="70" t="s">
        <v>83</v>
      </c>
      <c r="E1323" s="71">
        <v>464</v>
      </c>
      <c r="F1323" s="71">
        <v>1260</v>
      </c>
      <c r="G1323" s="70" t="s">
        <v>389</v>
      </c>
      <c r="H1323" s="70" t="s">
        <v>165</v>
      </c>
      <c r="J1323" s="55"/>
      <c r="K1323" s="70"/>
      <c r="L1323" s="70"/>
      <c r="M1323" s="64"/>
      <c r="N1323" s="70"/>
      <c r="O1323" s="71"/>
      <c r="P1323" s="71"/>
      <c r="Q1323" s="70"/>
      <c r="R1323" s="70"/>
      <c r="S1323" s="55"/>
    </row>
    <row r="1324" spans="1:19" x14ac:dyDescent="0.25">
      <c r="A1324" s="70" t="s">
        <v>1145</v>
      </c>
      <c r="B1324" s="70" t="s">
        <v>676</v>
      </c>
      <c r="C1324" s="73" t="s">
        <v>578</v>
      </c>
      <c r="D1324" s="70" t="s">
        <v>82</v>
      </c>
      <c r="E1324" s="71">
        <v>807</v>
      </c>
      <c r="F1324" s="71">
        <v>1176</v>
      </c>
      <c r="G1324" s="70" t="s">
        <v>307</v>
      </c>
      <c r="H1324" s="70" t="s">
        <v>147</v>
      </c>
      <c r="J1324" s="55"/>
      <c r="K1324" s="70"/>
      <c r="L1324" s="70"/>
      <c r="M1324" s="64"/>
      <c r="N1324" s="70"/>
      <c r="O1324" s="71"/>
      <c r="P1324" s="71"/>
      <c r="Q1324" s="70"/>
      <c r="R1324" s="70"/>
      <c r="S1324" s="55"/>
    </row>
    <row r="1325" spans="1:19" x14ac:dyDescent="0.25">
      <c r="A1325" s="70" t="s">
        <v>1146</v>
      </c>
      <c r="B1325" s="70" t="s">
        <v>663</v>
      </c>
      <c r="C1325" s="73" t="s">
        <v>276</v>
      </c>
      <c r="D1325" s="70" t="s">
        <v>78</v>
      </c>
      <c r="E1325" s="71">
        <v>605</v>
      </c>
      <c r="F1325" s="71">
        <v>1330</v>
      </c>
      <c r="G1325" s="70" t="s">
        <v>252</v>
      </c>
      <c r="H1325" s="70" t="s">
        <v>99</v>
      </c>
      <c r="J1325" s="55"/>
      <c r="K1325" s="70"/>
      <c r="L1325" s="70"/>
      <c r="M1325" s="64"/>
      <c r="N1325" s="70"/>
      <c r="O1325" s="71"/>
      <c r="P1325" s="71"/>
      <c r="Q1325" s="70"/>
      <c r="R1325" s="70"/>
      <c r="S1325" s="55"/>
    </row>
    <row r="1326" spans="1:19" x14ac:dyDescent="0.25">
      <c r="A1326" s="70" t="s">
        <v>1147</v>
      </c>
      <c r="B1326" s="70" t="s">
        <v>1148</v>
      </c>
      <c r="C1326" s="73" t="s">
        <v>725</v>
      </c>
      <c r="D1326" s="70" t="s">
        <v>79</v>
      </c>
      <c r="E1326" s="71">
        <v>327</v>
      </c>
      <c r="F1326" s="71">
        <v>1476</v>
      </c>
      <c r="G1326" s="70" t="s">
        <v>303</v>
      </c>
      <c r="H1326" s="70" t="s">
        <v>113</v>
      </c>
      <c r="J1326" s="55"/>
      <c r="K1326" s="70"/>
      <c r="L1326" s="70"/>
      <c r="M1326" s="64"/>
      <c r="N1326" s="70"/>
      <c r="O1326" s="71"/>
      <c r="P1326" s="71"/>
      <c r="Q1326" s="70"/>
      <c r="R1326" s="70"/>
      <c r="S1326" s="55"/>
    </row>
    <row r="1327" spans="1:19" x14ac:dyDescent="0.25">
      <c r="A1327" s="70" t="s">
        <v>1149</v>
      </c>
      <c r="B1327" s="70" t="s">
        <v>918</v>
      </c>
      <c r="C1327" s="73" t="s">
        <v>1797</v>
      </c>
      <c r="D1327" s="70" t="s">
        <v>79</v>
      </c>
      <c r="E1327" s="71">
        <v>413</v>
      </c>
      <c r="F1327" s="71">
        <v>1312</v>
      </c>
      <c r="G1327" s="70" t="s">
        <v>365</v>
      </c>
      <c r="H1327" s="70" t="s">
        <v>121</v>
      </c>
      <c r="J1327" s="55"/>
      <c r="K1327" s="70"/>
      <c r="L1327" s="70"/>
      <c r="M1327" s="64"/>
      <c r="N1327" s="70"/>
      <c r="O1327" s="71"/>
      <c r="P1327" s="71"/>
      <c r="Q1327" s="70"/>
      <c r="R1327" s="70"/>
      <c r="S1327" s="55"/>
    </row>
    <row r="1328" spans="1:19" x14ac:dyDescent="0.25">
      <c r="A1328" s="70" t="s">
        <v>315</v>
      </c>
      <c r="B1328" s="70" t="s">
        <v>486</v>
      </c>
      <c r="C1328" s="73" t="s">
        <v>315</v>
      </c>
      <c r="D1328" s="70" t="s">
        <v>83</v>
      </c>
      <c r="E1328" s="71">
        <v>729</v>
      </c>
      <c r="F1328" s="71">
        <v>1051</v>
      </c>
      <c r="G1328" s="70" t="s">
        <v>315</v>
      </c>
      <c r="H1328" s="70" t="s">
        <v>167</v>
      </c>
      <c r="J1328" s="55"/>
      <c r="K1328" s="70"/>
      <c r="L1328" s="70"/>
      <c r="M1328" s="64"/>
      <c r="N1328" s="70"/>
      <c r="O1328" s="71"/>
      <c r="P1328" s="71"/>
      <c r="Q1328" s="70"/>
      <c r="R1328" s="70"/>
      <c r="S1328" s="55"/>
    </row>
    <row r="1329" spans="1:19" x14ac:dyDescent="0.25">
      <c r="A1329" s="70" t="s">
        <v>1150</v>
      </c>
      <c r="B1329" s="70" t="s">
        <v>372</v>
      </c>
      <c r="C1329" s="73" t="s">
        <v>1797</v>
      </c>
      <c r="D1329" s="70" t="s">
        <v>79</v>
      </c>
      <c r="E1329" s="71">
        <v>420</v>
      </c>
      <c r="F1329" s="71">
        <v>1330</v>
      </c>
      <c r="G1329" s="70" t="s">
        <v>365</v>
      </c>
      <c r="H1329" s="70" t="s">
        <v>121</v>
      </c>
      <c r="J1329" s="55"/>
      <c r="K1329" s="70"/>
      <c r="L1329" s="70"/>
      <c r="M1329" s="64"/>
      <c r="N1329" s="70"/>
      <c r="O1329" s="71"/>
      <c r="P1329" s="71"/>
      <c r="Q1329" s="70"/>
      <c r="R1329" s="70"/>
      <c r="S1329" s="55"/>
    </row>
    <row r="1330" spans="1:19" x14ac:dyDescent="0.25">
      <c r="A1330" s="70" t="s">
        <v>1151</v>
      </c>
      <c r="B1330" s="70" t="s">
        <v>1152</v>
      </c>
      <c r="C1330" s="73" t="s">
        <v>1800</v>
      </c>
      <c r="D1330" s="70" t="s">
        <v>82</v>
      </c>
      <c r="E1330" s="71">
        <v>271</v>
      </c>
      <c r="F1330" s="71">
        <v>1449</v>
      </c>
      <c r="G1330" s="70" t="s">
        <v>258</v>
      </c>
      <c r="H1330" s="70" t="s">
        <v>159</v>
      </c>
      <c r="J1330" s="55"/>
      <c r="K1330" s="70"/>
      <c r="L1330" s="70"/>
      <c r="M1330" s="64"/>
      <c r="N1330" s="70"/>
      <c r="O1330" s="71"/>
      <c r="P1330" s="71"/>
      <c r="Q1330" s="70"/>
      <c r="R1330" s="70"/>
      <c r="S1330" s="55"/>
    </row>
    <row r="1331" spans="1:19" x14ac:dyDescent="0.25">
      <c r="A1331" s="70" t="s">
        <v>1153</v>
      </c>
      <c r="B1331" s="70" t="s">
        <v>1127</v>
      </c>
      <c r="C1331" s="73" t="s">
        <v>1612</v>
      </c>
      <c r="D1331" s="70" t="s">
        <v>83</v>
      </c>
      <c r="E1331" s="71">
        <v>781</v>
      </c>
      <c r="F1331" s="71">
        <v>1073</v>
      </c>
      <c r="G1331" s="70" t="s">
        <v>315</v>
      </c>
      <c r="H1331" s="70" t="s">
        <v>167</v>
      </c>
      <c r="J1331" s="55"/>
      <c r="K1331" s="70"/>
      <c r="L1331" s="70"/>
      <c r="M1331" s="64"/>
      <c r="N1331" s="70"/>
      <c r="O1331" s="71"/>
      <c r="P1331" s="71"/>
      <c r="Q1331" s="70"/>
      <c r="R1331" s="70"/>
      <c r="S1331" s="55"/>
    </row>
    <row r="1332" spans="1:19" x14ac:dyDescent="0.25">
      <c r="A1332" s="70" t="s">
        <v>1154</v>
      </c>
      <c r="B1332" s="70" t="s">
        <v>291</v>
      </c>
      <c r="C1332" s="73" t="s">
        <v>276</v>
      </c>
      <c r="D1332" s="70" t="s">
        <v>78</v>
      </c>
      <c r="E1332" s="71">
        <v>528</v>
      </c>
      <c r="F1332" s="71">
        <v>1335</v>
      </c>
      <c r="G1332" s="70" t="s">
        <v>307</v>
      </c>
      <c r="H1332" s="70" t="s">
        <v>97</v>
      </c>
      <c r="J1332" s="55"/>
      <c r="K1332" s="70"/>
      <c r="L1332" s="70"/>
      <c r="M1332" s="64"/>
      <c r="N1332" s="70"/>
      <c r="O1332" s="71"/>
      <c r="P1332" s="71"/>
      <c r="Q1332" s="70"/>
      <c r="R1332" s="70"/>
      <c r="S1332" s="55"/>
    </row>
    <row r="1333" spans="1:19" x14ac:dyDescent="0.25">
      <c r="A1333" s="70" t="s">
        <v>809</v>
      </c>
      <c r="B1333" s="70" t="s">
        <v>809</v>
      </c>
      <c r="C1333" s="73" t="s">
        <v>1612</v>
      </c>
      <c r="D1333" s="70" t="s">
        <v>83</v>
      </c>
      <c r="E1333" s="71">
        <v>730</v>
      </c>
      <c r="F1333" s="71">
        <v>1077</v>
      </c>
      <c r="G1333" s="70" t="s">
        <v>270</v>
      </c>
      <c r="H1333" s="70" t="s">
        <v>167</v>
      </c>
      <c r="J1333" s="55"/>
      <c r="K1333" s="70"/>
      <c r="L1333" s="70"/>
      <c r="M1333" s="64"/>
      <c r="N1333" s="70"/>
      <c r="O1333" s="71"/>
      <c r="P1333" s="71"/>
      <c r="Q1333" s="70"/>
      <c r="R1333" s="70"/>
      <c r="S1333" s="55"/>
    </row>
    <row r="1334" spans="1:19" x14ac:dyDescent="0.25">
      <c r="A1334" s="70" t="s">
        <v>1155</v>
      </c>
      <c r="B1334" s="70" t="s">
        <v>397</v>
      </c>
      <c r="C1334" s="73" t="s">
        <v>276</v>
      </c>
      <c r="D1334" s="70" t="s">
        <v>78</v>
      </c>
      <c r="E1334" s="71">
        <v>677</v>
      </c>
      <c r="F1334" s="71">
        <v>1266</v>
      </c>
      <c r="G1334" s="70" t="s">
        <v>307</v>
      </c>
      <c r="H1334" s="70" t="s">
        <v>91</v>
      </c>
      <c r="J1334" s="55"/>
      <c r="K1334" s="70"/>
      <c r="L1334" s="70"/>
      <c r="M1334" s="64"/>
      <c r="N1334" s="70"/>
      <c r="O1334" s="71"/>
      <c r="P1334" s="71"/>
      <c r="Q1334" s="70"/>
      <c r="R1334" s="70"/>
      <c r="S1334" s="55"/>
    </row>
    <row r="1335" spans="1:19" x14ac:dyDescent="0.25">
      <c r="A1335" s="70" t="s">
        <v>1156</v>
      </c>
      <c r="B1335" s="70" t="s">
        <v>269</v>
      </c>
      <c r="C1335" s="73" t="s">
        <v>1795</v>
      </c>
      <c r="D1335" s="70" t="s">
        <v>83</v>
      </c>
      <c r="E1335" s="71">
        <v>719</v>
      </c>
      <c r="F1335" s="71">
        <v>1037</v>
      </c>
      <c r="G1335" s="70" t="s">
        <v>315</v>
      </c>
      <c r="H1335" s="70" t="s">
        <v>168</v>
      </c>
      <c r="J1335" s="55"/>
      <c r="K1335" s="70"/>
      <c r="L1335" s="70"/>
      <c r="M1335" s="64"/>
      <c r="N1335" s="70"/>
      <c r="O1335" s="71"/>
      <c r="P1335" s="71"/>
      <c r="Q1335" s="70"/>
      <c r="R1335" s="70"/>
      <c r="S1335" s="55"/>
    </row>
    <row r="1336" spans="1:19" x14ac:dyDescent="0.25">
      <c r="A1336" s="70" t="s">
        <v>1157</v>
      </c>
      <c r="B1336" s="70" t="s">
        <v>1158</v>
      </c>
      <c r="C1336" s="73" t="s">
        <v>141</v>
      </c>
      <c r="D1336" s="70" t="s">
        <v>81</v>
      </c>
      <c r="E1336" s="71">
        <v>338</v>
      </c>
      <c r="F1336" s="71">
        <v>1438</v>
      </c>
      <c r="G1336" s="70" t="s">
        <v>255</v>
      </c>
      <c r="H1336" s="70" t="s">
        <v>141</v>
      </c>
      <c r="J1336" s="55"/>
      <c r="K1336" s="70"/>
      <c r="L1336" s="70"/>
      <c r="M1336" s="64"/>
      <c r="N1336" s="70"/>
      <c r="O1336" s="71"/>
      <c r="P1336" s="71"/>
      <c r="Q1336" s="70"/>
      <c r="R1336" s="70"/>
      <c r="S1336" s="55"/>
    </row>
    <row r="1337" spans="1:19" x14ac:dyDescent="0.25">
      <c r="A1337" s="70" t="s">
        <v>1159</v>
      </c>
      <c r="B1337" s="70" t="s">
        <v>397</v>
      </c>
      <c r="C1337" s="73" t="s">
        <v>91</v>
      </c>
      <c r="D1337" s="70" t="s">
        <v>78</v>
      </c>
      <c r="E1337" s="71">
        <v>736</v>
      </c>
      <c r="F1337" s="71">
        <v>1277</v>
      </c>
      <c r="G1337" s="70" t="s">
        <v>252</v>
      </c>
      <c r="H1337" s="70" t="s">
        <v>91</v>
      </c>
      <c r="J1337" s="55"/>
      <c r="K1337" s="70"/>
      <c r="L1337" s="70"/>
      <c r="M1337" s="64"/>
      <c r="N1337" s="70"/>
      <c r="O1337" s="71"/>
      <c r="P1337" s="71"/>
      <c r="Q1337" s="70"/>
      <c r="R1337" s="70"/>
      <c r="S1337" s="55"/>
    </row>
    <row r="1338" spans="1:19" x14ac:dyDescent="0.25">
      <c r="A1338" s="70" t="s">
        <v>1160</v>
      </c>
      <c r="B1338" s="70" t="s">
        <v>433</v>
      </c>
      <c r="C1338" s="73" t="s">
        <v>1802</v>
      </c>
      <c r="D1338" s="70" t="s">
        <v>81</v>
      </c>
      <c r="E1338" s="71">
        <v>375</v>
      </c>
      <c r="F1338" s="71">
        <v>1476</v>
      </c>
      <c r="G1338" s="70" t="s">
        <v>285</v>
      </c>
      <c r="H1338" s="70" t="s">
        <v>133</v>
      </c>
      <c r="J1338" s="55"/>
      <c r="K1338" s="70"/>
      <c r="L1338" s="70"/>
      <c r="M1338" s="64"/>
      <c r="N1338" s="70"/>
      <c r="O1338" s="71"/>
      <c r="P1338" s="71"/>
      <c r="Q1338" s="70"/>
      <c r="R1338" s="70"/>
      <c r="S1338" s="55"/>
    </row>
    <row r="1339" spans="1:19" x14ac:dyDescent="0.25">
      <c r="A1339" s="70" t="s">
        <v>1161</v>
      </c>
      <c r="B1339" s="70" t="s">
        <v>365</v>
      </c>
      <c r="C1339" s="73" t="s">
        <v>725</v>
      </c>
      <c r="D1339" s="70" t="s">
        <v>79</v>
      </c>
      <c r="E1339" s="71">
        <v>386</v>
      </c>
      <c r="F1339" s="71">
        <v>1436</v>
      </c>
      <c r="G1339" s="70" t="s">
        <v>365</v>
      </c>
      <c r="H1339" s="70" t="s">
        <v>113</v>
      </c>
      <c r="J1339" s="55"/>
      <c r="K1339" s="70"/>
      <c r="L1339" s="70"/>
      <c r="M1339" s="64"/>
      <c r="N1339" s="70"/>
      <c r="O1339" s="71"/>
      <c r="P1339" s="71"/>
      <c r="Q1339" s="70"/>
      <c r="R1339" s="70"/>
      <c r="S1339" s="55"/>
    </row>
    <row r="1340" spans="1:19" x14ac:dyDescent="0.25">
      <c r="A1340" s="70" t="s">
        <v>1162</v>
      </c>
      <c r="B1340" s="70" t="s">
        <v>1163</v>
      </c>
      <c r="C1340" s="73" t="s">
        <v>545</v>
      </c>
      <c r="D1340" s="70" t="s">
        <v>79</v>
      </c>
      <c r="E1340" s="71">
        <v>273</v>
      </c>
      <c r="F1340" s="71">
        <v>1552</v>
      </c>
      <c r="G1340" s="70" t="s">
        <v>303</v>
      </c>
      <c r="H1340" s="70" t="s">
        <v>109</v>
      </c>
      <c r="J1340" s="55"/>
      <c r="K1340" s="70"/>
      <c r="L1340" s="70"/>
      <c r="M1340" s="64"/>
      <c r="N1340" s="70"/>
      <c r="O1340" s="71"/>
      <c r="P1340" s="71"/>
      <c r="Q1340" s="70"/>
      <c r="R1340" s="70"/>
      <c r="S1340" s="55"/>
    </row>
    <row r="1341" spans="1:19" x14ac:dyDescent="0.25">
      <c r="A1341" s="70" t="s">
        <v>1164</v>
      </c>
      <c r="B1341" s="70" t="s">
        <v>674</v>
      </c>
      <c r="C1341" s="73" t="s">
        <v>1811</v>
      </c>
      <c r="D1341" s="70" t="s">
        <v>81</v>
      </c>
      <c r="E1341" s="71">
        <v>376</v>
      </c>
      <c r="F1341" s="71">
        <v>1306</v>
      </c>
      <c r="G1341" s="70" t="s">
        <v>333</v>
      </c>
      <c r="H1341" s="70" t="s">
        <v>135</v>
      </c>
      <c r="J1341" s="55"/>
      <c r="K1341" s="70"/>
      <c r="L1341" s="70"/>
      <c r="M1341" s="64"/>
      <c r="N1341" s="70"/>
      <c r="O1341" s="71"/>
      <c r="P1341" s="71"/>
      <c r="Q1341" s="70"/>
      <c r="R1341" s="70"/>
      <c r="S1341" s="55"/>
    </row>
    <row r="1342" spans="1:19" x14ac:dyDescent="0.25">
      <c r="A1342" s="70" t="s">
        <v>1165</v>
      </c>
      <c r="B1342" s="70" t="s">
        <v>865</v>
      </c>
      <c r="C1342" s="73" t="s">
        <v>1186</v>
      </c>
      <c r="D1342" s="70" t="s">
        <v>82</v>
      </c>
      <c r="E1342" s="71">
        <v>363</v>
      </c>
      <c r="F1342" s="71">
        <v>1274</v>
      </c>
      <c r="G1342" s="70" t="s">
        <v>311</v>
      </c>
      <c r="H1342" s="70" t="s">
        <v>157</v>
      </c>
      <c r="J1342" s="55"/>
      <c r="K1342" s="70"/>
      <c r="L1342" s="70"/>
      <c r="M1342" s="64"/>
      <c r="N1342" s="70"/>
      <c r="O1342" s="71"/>
      <c r="P1342" s="71"/>
      <c r="Q1342" s="70"/>
      <c r="R1342" s="70"/>
      <c r="S1342" s="55"/>
    </row>
    <row r="1343" spans="1:19" x14ac:dyDescent="0.25">
      <c r="A1343" s="70" t="s">
        <v>1166</v>
      </c>
      <c r="B1343" s="70" t="s">
        <v>621</v>
      </c>
      <c r="C1343" s="73" t="s">
        <v>1810</v>
      </c>
      <c r="D1343" s="70" t="s">
        <v>82</v>
      </c>
      <c r="E1343" s="71">
        <v>356</v>
      </c>
      <c r="F1343" s="71">
        <v>1294</v>
      </c>
      <c r="G1343" s="70" t="s">
        <v>258</v>
      </c>
      <c r="H1343" s="70" t="s">
        <v>157</v>
      </c>
      <c r="J1343" s="55"/>
      <c r="K1343" s="70"/>
      <c r="L1343" s="70"/>
      <c r="M1343" s="64"/>
      <c r="N1343" s="70"/>
      <c r="O1343" s="71"/>
      <c r="P1343" s="71"/>
      <c r="Q1343" s="70"/>
      <c r="R1343" s="70"/>
      <c r="S1343" s="55"/>
    </row>
    <row r="1344" spans="1:19" x14ac:dyDescent="0.25">
      <c r="A1344" s="70" t="s">
        <v>1167</v>
      </c>
      <c r="B1344" s="70" t="s">
        <v>317</v>
      </c>
      <c r="C1344" s="73" t="s">
        <v>1792</v>
      </c>
      <c r="D1344" s="70" t="s">
        <v>81</v>
      </c>
      <c r="E1344" s="71">
        <v>536</v>
      </c>
      <c r="F1344" s="71">
        <v>1391</v>
      </c>
      <c r="G1344" s="70" t="s">
        <v>273</v>
      </c>
      <c r="H1344" s="70" t="s">
        <v>129</v>
      </c>
      <c r="J1344" s="55"/>
      <c r="K1344" s="70"/>
      <c r="L1344" s="70"/>
      <c r="M1344" s="64"/>
      <c r="N1344" s="70"/>
      <c r="O1344" s="71"/>
      <c r="P1344" s="71"/>
      <c r="Q1344" s="70"/>
      <c r="R1344" s="70"/>
      <c r="S1344" s="55"/>
    </row>
    <row r="1345" spans="1:19" x14ac:dyDescent="0.25">
      <c r="A1345" s="70" t="s">
        <v>1168</v>
      </c>
      <c r="B1345" s="70" t="s">
        <v>1169</v>
      </c>
      <c r="C1345" s="73" t="s">
        <v>1633</v>
      </c>
      <c r="D1345" s="70" t="s">
        <v>79</v>
      </c>
      <c r="E1345" s="71">
        <v>271</v>
      </c>
      <c r="F1345" s="71">
        <v>1522</v>
      </c>
      <c r="G1345" s="70" t="s">
        <v>669</v>
      </c>
      <c r="H1345" s="70" t="s">
        <v>131</v>
      </c>
      <c r="J1345" s="55"/>
      <c r="K1345" s="70"/>
      <c r="L1345" s="70"/>
      <c r="M1345" s="64"/>
      <c r="N1345" s="70"/>
      <c r="O1345" s="71"/>
      <c r="P1345" s="71"/>
      <c r="Q1345" s="70"/>
      <c r="R1345" s="70"/>
      <c r="S1345" s="55"/>
    </row>
    <row r="1346" spans="1:19" x14ac:dyDescent="0.25">
      <c r="A1346" s="70" t="s">
        <v>1170</v>
      </c>
      <c r="B1346" s="70" t="s">
        <v>400</v>
      </c>
      <c r="C1346" s="73" t="s">
        <v>1811</v>
      </c>
      <c r="D1346" s="70" t="s">
        <v>81</v>
      </c>
      <c r="E1346" s="71">
        <v>404</v>
      </c>
      <c r="F1346" s="71">
        <v>1331</v>
      </c>
      <c r="G1346" s="70" t="s">
        <v>333</v>
      </c>
      <c r="H1346" s="70" t="s">
        <v>127</v>
      </c>
      <c r="J1346" s="55"/>
      <c r="K1346" s="70"/>
      <c r="L1346" s="70"/>
      <c r="M1346" s="64"/>
      <c r="N1346" s="70"/>
      <c r="O1346" s="71"/>
      <c r="P1346" s="71"/>
      <c r="Q1346" s="70"/>
      <c r="R1346" s="70"/>
      <c r="S1346" s="55"/>
    </row>
    <row r="1347" spans="1:19" x14ac:dyDescent="0.25">
      <c r="A1347" s="70" t="s">
        <v>1171</v>
      </c>
      <c r="B1347" s="70" t="s">
        <v>979</v>
      </c>
      <c r="C1347" s="73" t="s">
        <v>1808</v>
      </c>
      <c r="D1347" s="70" t="s">
        <v>82</v>
      </c>
      <c r="E1347" s="71">
        <v>334</v>
      </c>
      <c r="F1347" s="71">
        <v>1371</v>
      </c>
      <c r="G1347" s="70" t="s">
        <v>264</v>
      </c>
      <c r="H1347" s="70" t="s">
        <v>157</v>
      </c>
      <c r="J1347" s="55"/>
      <c r="K1347" s="70"/>
      <c r="L1347" s="70"/>
      <c r="M1347" s="64"/>
      <c r="N1347" s="70"/>
      <c r="O1347" s="71"/>
      <c r="P1347" s="71"/>
      <c r="Q1347" s="70"/>
      <c r="R1347" s="70"/>
      <c r="S1347" s="55"/>
    </row>
    <row r="1348" spans="1:19" x14ac:dyDescent="0.25">
      <c r="A1348" s="70" t="s">
        <v>1172</v>
      </c>
      <c r="B1348" s="70" t="s">
        <v>676</v>
      </c>
      <c r="C1348" s="73" t="s">
        <v>578</v>
      </c>
      <c r="D1348" s="70" t="s">
        <v>82</v>
      </c>
      <c r="E1348" s="71">
        <v>407</v>
      </c>
      <c r="F1348" s="71">
        <v>1216</v>
      </c>
      <c r="G1348" s="70" t="s">
        <v>311</v>
      </c>
      <c r="H1348" s="70" t="s">
        <v>149</v>
      </c>
      <c r="J1348" s="55"/>
      <c r="K1348" s="70"/>
      <c r="L1348" s="70"/>
      <c r="M1348" s="64"/>
      <c r="N1348" s="70"/>
      <c r="O1348" s="71"/>
      <c r="P1348" s="71"/>
      <c r="Q1348" s="70"/>
      <c r="R1348" s="70"/>
      <c r="S1348" s="55"/>
    </row>
    <row r="1349" spans="1:19" x14ac:dyDescent="0.25">
      <c r="A1349" s="70" t="s">
        <v>580</v>
      </c>
      <c r="B1349" s="70" t="s">
        <v>580</v>
      </c>
      <c r="C1349" s="73" t="s">
        <v>1788</v>
      </c>
      <c r="D1349" s="70" t="s">
        <v>81</v>
      </c>
      <c r="E1349" s="71">
        <v>351</v>
      </c>
      <c r="F1349" s="71">
        <v>1483</v>
      </c>
      <c r="G1349" s="70" t="s">
        <v>255</v>
      </c>
      <c r="H1349" s="70" t="s">
        <v>139</v>
      </c>
      <c r="J1349" s="55"/>
      <c r="K1349" s="70"/>
      <c r="L1349" s="70"/>
      <c r="M1349" s="64"/>
      <c r="N1349" s="70"/>
      <c r="O1349" s="71"/>
      <c r="P1349" s="71"/>
      <c r="Q1349" s="70"/>
      <c r="R1349" s="70"/>
      <c r="S1349" s="55"/>
    </row>
    <row r="1350" spans="1:19" x14ac:dyDescent="0.25">
      <c r="A1350" s="70" t="s">
        <v>1173</v>
      </c>
      <c r="B1350" s="70" t="s">
        <v>388</v>
      </c>
      <c r="C1350" s="73" t="s">
        <v>340</v>
      </c>
      <c r="D1350" s="70" t="s">
        <v>83</v>
      </c>
      <c r="E1350" s="71">
        <v>468</v>
      </c>
      <c r="F1350" s="71">
        <v>1246</v>
      </c>
      <c r="G1350" s="70" t="s">
        <v>341</v>
      </c>
      <c r="H1350" s="70" t="s">
        <v>170</v>
      </c>
      <c r="J1350" s="55"/>
      <c r="K1350" s="70"/>
      <c r="L1350" s="70"/>
      <c r="M1350" s="64"/>
      <c r="N1350" s="70"/>
      <c r="O1350" s="71"/>
      <c r="P1350" s="71"/>
      <c r="Q1350" s="70"/>
      <c r="R1350" s="70"/>
      <c r="S1350" s="55"/>
    </row>
    <row r="1351" spans="1:19" x14ac:dyDescent="0.25">
      <c r="A1351" s="70" t="s">
        <v>1174</v>
      </c>
      <c r="B1351" s="70" t="s">
        <v>535</v>
      </c>
      <c r="C1351" s="73" t="s">
        <v>578</v>
      </c>
      <c r="D1351" s="70" t="s">
        <v>78</v>
      </c>
      <c r="E1351" s="71">
        <v>812</v>
      </c>
      <c r="F1351" s="71">
        <v>1177</v>
      </c>
      <c r="G1351" s="70" t="s">
        <v>307</v>
      </c>
      <c r="H1351" s="70" t="s">
        <v>147</v>
      </c>
      <c r="J1351" s="55"/>
      <c r="K1351" s="70"/>
      <c r="L1351" s="70"/>
      <c r="M1351" s="64"/>
      <c r="N1351" s="70"/>
      <c r="O1351" s="71"/>
      <c r="P1351" s="71"/>
      <c r="Q1351" s="70"/>
      <c r="R1351" s="70"/>
      <c r="S1351" s="55"/>
    </row>
    <row r="1352" spans="1:19" x14ac:dyDescent="0.25">
      <c r="A1352" s="70" t="s">
        <v>1175</v>
      </c>
      <c r="B1352" s="70" t="s">
        <v>1176</v>
      </c>
      <c r="C1352" s="73" t="s">
        <v>1797</v>
      </c>
      <c r="D1352" s="70" t="s">
        <v>79</v>
      </c>
      <c r="E1352" s="71">
        <v>529</v>
      </c>
      <c r="F1352" s="71">
        <v>1233</v>
      </c>
      <c r="G1352" s="70" t="s">
        <v>365</v>
      </c>
      <c r="H1352" s="70" t="s">
        <v>121</v>
      </c>
      <c r="J1352" s="55"/>
      <c r="K1352" s="70"/>
      <c r="L1352" s="70"/>
      <c r="M1352" s="64"/>
      <c r="N1352" s="70"/>
      <c r="O1352" s="71"/>
      <c r="P1352" s="71"/>
      <c r="Q1352" s="70"/>
      <c r="R1352" s="70"/>
      <c r="S1352" s="55"/>
    </row>
    <row r="1353" spans="1:19" x14ac:dyDescent="0.25">
      <c r="A1353" s="70" t="s">
        <v>1177</v>
      </c>
      <c r="B1353" s="70" t="s">
        <v>512</v>
      </c>
      <c r="C1353" s="73" t="s">
        <v>1810</v>
      </c>
      <c r="D1353" s="70" t="s">
        <v>82</v>
      </c>
      <c r="E1353" s="71">
        <v>432</v>
      </c>
      <c r="F1353" s="71">
        <v>1220</v>
      </c>
      <c r="G1353" s="70" t="s">
        <v>311</v>
      </c>
      <c r="H1353" s="70" t="s">
        <v>163</v>
      </c>
      <c r="J1353" s="55"/>
      <c r="K1353" s="70"/>
      <c r="L1353" s="70"/>
      <c r="M1353" s="64"/>
      <c r="N1353" s="70"/>
      <c r="O1353" s="71"/>
      <c r="P1353" s="71"/>
      <c r="Q1353" s="70"/>
      <c r="R1353" s="70"/>
      <c r="S1353" s="55"/>
    </row>
    <row r="1354" spans="1:19" x14ac:dyDescent="0.25">
      <c r="A1354" s="70" t="s">
        <v>1178</v>
      </c>
      <c r="B1354" s="70" t="s">
        <v>711</v>
      </c>
      <c r="C1354" s="73" t="s">
        <v>1798</v>
      </c>
      <c r="D1354" s="70" t="s">
        <v>82</v>
      </c>
      <c r="E1354" s="71">
        <v>251</v>
      </c>
      <c r="F1354" s="71">
        <v>1479</v>
      </c>
      <c r="G1354" s="70" t="s">
        <v>712</v>
      </c>
      <c r="H1354" s="70" t="s">
        <v>153</v>
      </c>
      <c r="J1354" s="55"/>
      <c r="K1354" s="70"/>
      <c r="L1354" s="70"/>
      <c r="M1354" s="64"/>
      <c r="N1354" s="70"/>
      <c r="O1354" s="71"/>
      <c r="P1354" s="71"/>
      <c r="Q1354" s="70"/>
      <c r="R1354" s="70"/>
      <c r="S1354" s="55"/>
    </row>
    <row r="1355" spans="1:19" x14ac:dyDescent="0.25">
      <c r="A1355" s="70" t="s">
        <v>1179</v>
      </c>
      <c r="B1355" s="70" t="s">
        <v>1180</v>
      </c>
      <c r="C1355" s="73" t="s">
        <v>725</v>
      </c>
      <c r="D1355" s="70" t="s">
        <v>79</v>
      </c>
      <c r="E1355" s="71">
        <v>339</v>
      </c>
      <c r="F1355" s="71">
        <v>1393</v>
      </c>
      <c r="G1355" s="70" t="s">
        <v>303</v>
      </c>
      <c r="H1355" s="70" t="s">
        <v>113</v>
      </c>
      <c r="J1355" s="55"/>
      <c r="K1355" s="70"/>
      <c r="L1355" s="70"/>
      <c r="M1355" s="64"/>
      <c r="N1355" s="70"/>
      <c r="O1355" s="71"/>
      <c r="P1355" s="71"/>
      <c r="Q1355" s="70"/>
      <c r="R1355" s="70"/>
      <c r="S1355" s="55"/>
    </row>
    <row r="1356" spans="1:19" x14ac:dyDescent="0.25">
      <c r="A1356" s="70" t="s">
        <v>1181</v>
      </c>
      <c r="B1356" s="70" t="s">
        <v>1181</v>
      </c>
      <c r="C1356" s="73" t="s">
        <v>581</v>
      </c>
      <c r="D1356" s="70" t="s">
        <v>79</v>
      </c>
      <c r="E1356" s="71">
        <v>325</v>
      </c>
      <c r="F1356" s="71">
        <v>1388</v>
      </c>
      <c r="G1356" s="70" t="s">
        <v>303</v>
      </c>
      <c r="H1356" s="70" t="s">
        <v>111</v>
      </c>
      <c r="J1356" s="55"/>
      <c r="K1356" s="70"/>
      <c r="L1356" s="70"/>
      <c r="M1356" s="64"/>
      <c r="N1356" s="70"/>
      <c r="O1356" s="71"/>
      <c r="P1356" s="71"/>
      <c r="Q1356" s="70"/>
      <c r="R1356" s="70"/>
      <c r="S1356" s="55"/>
    </row>
    <row r="1357" spans="1:19" x14ac:dyDescent="0.25">
      <c r="A1357" s="70" t="s">
        <v>1182</v>
      </c>
      <c r="B1357" s="70" t="s">
        <v>1183</v>
      </c>
      <c r="C1357" s="73" t="s">
        <v>1633</v>
      </c>
      <c r="D1357" s="70" t="s">
        <v>79</v>
      </c>
      <c r="E1357" s="71">
        <v>270</v>
      </c>
      <c r="F1357" s="71">
        <v>1468</v>
      </c>
      <c r="G1357" s="70" t="s">
        <v>669</v>
      </c>
      <c r="H1357" s="70" t="s">
        <v>131</v>
      </c>
      <c r="J1357" s="55"/>
      <c r="K1357" s="70"/>
      <c r="L1357" s="70"/>
      <c r="M1357" s="64"/>
      <c r="N1357" s="70"/>
      <c r="O1357" s="71"/>
      <c r="P1357" s="71"/>
      <c r="Q1357" s="70"/>
      <c r="R1357" s="70"/>
      <c r="S1357" s="55"/>
    </row>
    <row r="1358" spans="1:19" x14ac:dyDescent="0.25">
      <c r="A1358" s="70" t="s">
        <v>1184</v>
      </c>
      <c r="B1358" s="70" t="s">
        <v>388</v>
      </c>
      <c r="C1358" s="73" t="s">
        <v>340</v>
      </c>
      <c r="D1358" s="70" t="s">
        <v>83</v>
      </c>
      <c r="E1358" s="71">
        <v>470</v>
      </c>
      <c r="F1358" s="71">
        <v>1246</v>
      </c>
      <c r="G1358" s="70" t="s">
        <v>389</v>
      </c>
      <c r="H1358" s="70" t="s">
        <v>170</v>
      </c>
      <c r="J1358" s="55"/>
      <c r="K1358" s="70"/>
      <c r="L1358" s="70"/>
      <c r="M1358" s="64"/>
      <c r="N1358" s="70"/>
      <c r="O1358" s="71"/>
      <c r="P1358" s="71"/>
      <c r="Q1358" s="70"/>
      <c r="R1358" s="70"/>
      <c r="S1358" s="55"/>
    </row>
    <row r="1359" spans="1:19" x14ac:dyDescent="0.25">
      <c r="A1359" s="70" t="s">
        <v>1185</v>
      </c>
      <c r="B1359" s="70" t="s">
        <v>314</v>
      </c>
      <c r="C1359" s="73" t="s">
        <v>1795</v>
      </c>
      <c r="D1359" s="70" t="s">
        <v>83</v>
      </c>
      <c r="E1359" s="71">
        <v>741</v>
      </c>
      <c r="F1359" s="71">
        <v>1050</v>
      </c>
      <c r="G1359" s="70" t="s">
        <v>315</v>
      </c>
      <c r="H1359" s="70" t="s">
        <v>167</v>
      </c>
      <c r="J1359" s="55"/>
      <c r="K1359" s="70"/>
      <c r="L1359" s="70"/>
      <c r="M1359" s="64"/>
      <c r="N1359" s="70"/>
      <c r="O1359" s="71"/>
      <c r="P1359" s="71"/>
      <c r="Q1359" s="70"/>
      <c r="R1359" s="70"/>
      <c r="S1359" s="55"/>
    </row>
    <row r="1360" spans="1:19" x14ac:dyDescent="0.25">
      <c r="A1360" s="70" t="s">
        <v>1186</v>
      </c>
      <c r="B1360" s="70" t="s">
        <v>950</v>
      </c>
      <c r="C1360" s="73" t="s">
        <v>1186</v>
      </c>
      <c r="D1360" s="70" t="s">
        <v>82</v>
      </c>
      <c r="E1360" s="71">
        <v>340</v>
      </c>
      <c r="F1360" s="71">
        <v>1300</v>
      </c>
      <c r="G1360" s="70" t="s">
        <v>258</v>
      </c>
      <c r="H1360" s="70" t="s">
        <v>157</v>
      </c>
      <c r="J1360" s="55"/>
      <c r="K1360" s="70"/>
      <c r="L1360" s="70"/>
      <c r="M1360" s="64"/>
      <c r="N1360" s="70"/>
      <c r="O1360" s="71"/>
      <c r="P1360" s="71"/>
      <c r="Q1360" s="70"/>
      <c r="R1360" s="70"/>
      <c r="S1360" s="55"/>
    </row>
    <row r="1361" spans="1:19" x14ac:dyDescent="0.25">
      <c r="A1361" s="70" t="s">
        <v>1187</v>
      </c>
      <c r="B1361" s="70" t="s">
        <v>338</v>
      </c>
      <c r="C1361" s="73" t="s">
        <v>1802</v>
      </c>
      <c r="D1361" s="70" t="s">
        <v>81</v>
      </c>
      <c r="E1361" s="71">
        <v>513</v>
      </c>
      <c r="F1361" s="71">
        <v>1457</v>
      </c>
      <c r="G1361" s="70" t="s">
        <v>285</v>
      </c>
      <c r="H1361" s="70" t="s">
        <v>133</v>
      </c>
      <c r="J1361" s="55"/>
      <c r="K1361" s="70"/>
      <c r="L1361" s="70"/>
      <c r="M1361" s="64"/>
      <c r="N1361" s="70"/>
      <c r="O1361" s="71"/>
      <c r="P1361" s="71"/>
      <c r="Q1361" s="70"/>
      <c r="R1361" s="70"/>
      <c r="S1361" s="55"/>
    </row>
    <row r="1362" spans="1:19" x14ac:dyDescent="0.25">
      <c r="A1362" s="70" t="s">
        <v>1188</v>
      </c>
      <c r="B1362" s="70" t="s">
        <v>519</v>
      </c>
      <c r="C1362" s="73" t="s">
        <v>1612</v>
      </c>
      <c r="D1362" s="70" t="s">
        <v>83</v>
      </c>
      <c r="E1362" s="71">
        <v>741</v>
      </c>
      <c r="F1362" s="71">
        <v>1067</v>
      </c>
      <c r="G1362" s="70" t="s">
        <v>270</v>
      </c>
      <c r="H1362" s="70" t="s">
        <v>168</v>
      </c>
      <c r="J1362" s="55"/>
      <c r="K1362" s="70"/>
      <c r="L1362" s="70"/>
      <c r="M1362" s="64"/>
      <c r="N1362" s="70"/>
      <c r="O1362" s="71"/>
      <c r="P1362" s="71"/>
      <c r="Q1362" s="70"/>
      <c r="R1362" s="70"/>
      <c r="S1362" s="55"/>
    </row>
    <row r="1363" spans="1:19" x14ac:dyDescent="0.25">
      <c r="A1363" s="70" t="s">
        <v>1189</v>
      </c>
      <c r="B1363" s="70" t="s">
        <v>1189</v>
      </c>
      <c r="C1363" s="73" t="s">
        <v>1806</v>
      </c>
      <c r="D1363" s="70" t="s">
        <v>82</v>
      </c>
      <c r="E1363" s="71">
        <v>265</v>
      </c>
      <c r="F1363" s="71">
        <v>1496</v>
      </c>
      <c r="G1363" s="70" t="s">
        <v>258</v>
      </c>
      <c r="H1363" s="70" t="s">
        <v>155</v>
      </c>
      <c r="J1363" s="55"/>
      <c r="K1363" s="70"/>
      <c r="L1363" s="70"/>
      <c r="M1363" s="64"/>
      <c r="N1363" s="70"/>
      <c r="O1363" s="71"/>
      <c r="P1363" s="71"/>
      <c r="Q1363" s="70"/>
      <c r="R1363" s="70"/>
      <c r="S1363" s="55"/>
    </row>
    <row r="1364" spans="1:19" x14ac:dyDescent="0.25">
      <c r="A1364" s="70" t="s">
        <v>1190</v>
      </c>
      <c r="B1364" s="70" t="s">
        <v>282</v>
      </c>
      <c r="C1364" s="73" t="s">
        <v>88</v>
      </c>
      <c r="D1364" s="70" t="s">
        <v>80</v>
      </c>
      <c r="E1364" s="71">
        <v>502</v>
      </c>
      <c r="F1364" s="71">
        <v>1113</v>
      </c>
      <c r="G1364" s="70" t="s">
        <v>88</v>
      </c>
      <c r="H1364" s="70" t="s">
        <v>88</v>
      </c>
      <c r="J1364" s="55"/>
      <c r="K1364" s="70"/>
      <c r="L1364" s="70"/>
      <c r="M1364" s="64"/>
      <c r="N1364" s="70"/>
      <c r="O1364" s="71"/>
      <c r="P1364" s="71"/>
      <c r="Q1364" s="70"/>
      <c r="R1364" s="70"/>
      <c r="S1364" s="55"/>
    </row>
    <row r="1365" spans="1:19" x14ac:dyDescent="0.25">
      <c r="A1365" s="70" t="s">
        <v>1191</v>
      </c>
      <c r="B1365" s="70" t="s">
        <v>101</v>
      </c>
      <c r="C1365" s="73" t="s">
        <v>91</v>
      </c>
      <c r="D1365" s="70" t="s">
        <v>78</v>
      </c>
      <c r="E1365" s="71">
        <v>840</v>
      </c>
      <c r="F1365" s="71">
        <v>1238</v>
      </c>
      <c r="G1365" s="70" t="s">
        <v>252</v>
      </c>
      <c r="H1365" s="70" t="s">
        <v>91</v>
      </c>
      <c r="J1365" s="55"/>
      <c r="K1365" s="70"/>
      <c r="L1365" s="70"/>
      <c r="M1365" s="64"/>
      <c r="N1365" s="70"/>
      <c r="O1365" s="71"/>
      <c r="P1365" s="71"/>
      <c r="Q1365" s="70"/>
      <c r="R1365" s="70"/>
      <c r="S1365" s="55"/>
    </row>
    <row r="1366" spans="1:19" x14ac:dyDescent="0.25">
      <c r="A1366" s="70" t="s">
        <v>1192</v>
      </c>
      <c r="B1366" s="70" t="s">
        <v>865</v>
      </c>
      <c r="C1366" s="73" t="s">
        <v>1186</v>
      </c>
      <c r="D1366" s="70" t="s">
        <v>82</v>
      </c>
      <c r="E1366" s="71">
        <v>363</v>
      </c>
      <c r="F1366" s="71">
        <v>1275</v>
      </c>
      <c r="G1366" s="70" t="s">
        <v>311</v>
      </c>
      <c r="H1366" s="70" t="s">
        <v>157</v>
      </c>
      <c r="J1366" s="55"/>
      <c r="K1366" s="70"/>
      <c r="L1366" s="70"/>
      <c r="M1366" s="64"/>
      <c r="N1366" s="70"/>
      <c r="O1366" s="71"/>
      <c r="P1366" s="71"/>
      <c r="Q1366" s="70"/>
      <c r="R1366" s="70"/>
      <c r="S1366" s="55"/>
    </row>
    <row r="1367" spans="1:19" x14ac:dyDescent="0.25">
      <c r="A1367" s="70" t="s">
        <v>1193</v>
      </c>
      <c r="B1367" s="70" t="s">
        <v>950</v>
      </c>
      <c r="C1367" s="73" t="s">
        <v>1186</v>
      </c>
      <c r="D1367" s="70" t="s">
        <v>82</v>
      </c>
      <c r="E1367" s="71">
        <v>310</v>
      </c>
      <c r="F1367" s="71">
        <v>1321</v>
      </c>
      <c r="G1367" s="70" t="s">
        <v>258</v>
      </c>
      <c r="H1367" s="70" t="s">
        <v>157</v>
      </c>
      <c r="J1367" s="55"/>
      <c r="K1367" s="70"/>
      <c r="L1367" s="70"/>
      <c r="M1367" s="64"/>
      <c r="N1367" s="70"/>
      <c r="O1367" s="71"/>
      <c r="P1367" s="71"/>
      <c r="Q1367" s="70"/>
      <c r="R1367" s="70"/>
      <c r="S1367" s="55"/>
    </row>
    <row r="1368" spans="1:19" x14ac:dyDescent="0.25">
      <c r="A1368" s="70" t="s">
        <v>535</v>
      </c>
      <c r="B1368" s="70" t="s">
        <v>535</v>
      </c>
      <c r="C1368" s="73" t="s">
        <v>1225</v>
      </c>
      <c r="D1368" s="70" t="s">
        <v>78</v>
      </c>
      <c r="E1368" s="71">
        <v>749</v>
      </c>
      <c r="F1368" s="71">
        <v>1165</v>
      </c>
      <c r="G1368" s="70" t="s">
        <v>307</v>
      </c>
      <c r="H1368" s="70" t="s">
        <v>107</v>
      </c>
      <c r="J1368" s="55"/>
      <c r="K1368" s="70"/>
      <c r="L1368" s="70"/>
      <c r="M1368" s="64"/>
      <c r="N1368" s="70"/>
      <c r="O1368" s="71"/>
      <c r="P1368" s="71"/>
      <c r="Q1368" s="70"/>
      <c r="R1368" s="70"/>
      <c r="S1368" s="55"/>
    </row>
    <row r="1369" spans="1:19" x14ac:dyDescent="0.25">
      <c r="A1369" s="70" t="s">
        <v>1194</v>
      </c>
      <c r="B1369" s="70" t="s">
        <v>535</v>
      </c>
      <c r="C1369" s="73" t="s">
        <v>1225</v>
      </c>
      <c r="D1369" s="70" t="s">
        <v>78</v>
      </c>
      <c r="E1369" s="71">
        <v>568</v>
      </c>
      <c r="F1369" s="71">
        <v>1184</v>
      </c>
      <c r="G1369" s="70" t="s">
        <v>252</v>
      </c>
      <c r="H1369" s="70" t="s">
        <v>107</v>
      </c>
      <c r="J1369" s="55"/>
      <c r="K1369" s="70"/>
      <c r="L1369" s="70"/>
      <c r="M1369" s="64"/>
      <c r="N1369" s="70"/>
      <c r="O1369" s="71"/>
      <c r="P1369" s="71"/>
      <c r="Q1369" s="70"/>
      <c r="R1369" s="70"/>
      <c r="S1369" s="55"/>
    </row>
    <row r="1370" spans="1:19" x14ac:dyDescent="0.25">
      <c r="A1370" s="70" t="s">
        <v>1195</v>
      </c>
      <c r="B1370" s="70" t="s">
        <v>955</v>
      </c>
      <c r="C1370" s="73" t="s">
        <v>1798</v>
      </c>
      <c r="D1370" s="70" t="s">
        <v>82</v>
      </c>
      <c r="E1370" s="71">
        <v>251</v>
      </c>
      <c r="F1370" s="71">
        <v>1438</v>
      </c>
      <c r="G1370" s="70" t="s">
        <v>258</v>
      </c>
      <c r="H1370" s="70" t="s">
        <v>155</v>
      </c>
      <c r="J1370" s="55"/>
      <c r="K1370" s="70"/>
      <c r="L1370" s="70"/>
      <c r="M1370" s="64"/>
      <c r="N1370" s="70"/>
      <c r="O1370" s="71"/>
      <c r="P1370" s="71"/>
      <c r="Q1370" s="70"/>
      <c r="R1370" s="70"/>
      <c r="S1370" s="55"/>
    </row>
    <row r="1371" spans="1:19" x14ac:dyDescent="0.25">
      <c r="A1371" s="70" t="s">
        <v>1196</v>
      </c>
      <c r="B1371" s="70" t="s">
        <v>1196</v>
      </c>
      <c r="C1371" s="73" t="s">
        <v>1285</v>
      </c>
      <c r="D1371" s="70" t="s">
        <v>81</v>
      </c>
      <c r="E1371" s="71">
        <v>285</v>
      </c>
      <c r="F1371" s="71">
        <v>1511</v>
      </c>
      <c r="G1371" s="70" t="s">
        <v>543</v>
      </c>
      <c r="H1371" s="70" t="s">
        <v>153</v>
      </c>
      <c r="J1371" s="55"/>
      <c r="K1371" s="70"/>
      <c r="L1371" s="70"/>
      <c r="M1371" s="64"/>
      <c r="N1371" s="70"/>
      <c r="O1371" s="71"/>
      <c r="P1371" s="71"/>
      <c r="Q1371" s="70"/>
      <c r="R1371" s="70"/>
      <c r="S1371" s="55"/>
    </row>
    <row r="1372" spans="1:19" x14ac:dyDescent="0.25">
      <c r="A1372" s="70" t="s">
        <v>1197</v>
      </c>
      <c r="B1372" s="70" t="s">
        <v>326</v>
      </c>
      <c r="C1372" s="73" t="s">
        <v>1798</v>
      </c>
      <c r="D1372" s="70" t="s">
        <v>82</v>
      </c>
      <c r="E1372" s="71">
        <v>278</v>
      </c>
      <c r="F1372" s="71">
        <v>1409</v>
      </c>
      <c r="G1372" s="70" t="s">
        <v>258</v>
      </c>
      <c r="H1372" s="70" t="s">
        <v>155</v>
      </c>
      <c r="J1372" s="55"/>
      <c r="K1372" s="70"/>
      <c r="L1372" s="70"/>
      <c r="M1372" s="64"/>
      <c r="N1372" s="70"/>
      <c r="O1372" s="71"/>
      <c r="P1372" s="71"/>
      <c r="Q1372" s="70"/>
      <c r="R1372" s="70"/>
      <c r="S1372" s="55"/>
    </row>
    <row r="1373" spans="1:19" x14ac:dyDescent="0.25">
      <c r="A1373" s="70" t="s">
        <v>1198</v>
      </c>
      <c r="B1373" s="70" t="s">
        <v>466</v>
      </c>
      <c r="C1373" s="73" t="s">
        <v>1134</v>
      </c>
      <c r="D1373" s="70" t="s">
        <v>82</v>
      </c>
      <c r="E1373" s="71">
        <v>732</v>
      </c>
      <c r="F1373" s="71">
        <v>1225</v>
      </c>
      <c r="G1373" s="70" t="s">
        <v>252</v>
      </c>
      <c r="H1373" s="70" t="s">
        <v>91</v>
      </c>
      <c r="J1373" s="55"/>
      <c r="K1373" s="70"/>
      <c r="L1373" s="70"/>
      <c r="M1373" s="64"/>
      <c r="N1373" s="70"/>
      <c r="O1373" s="71"/>
      <c r="P1373" s="71"/>
      <c r="Q1373" s="70"/>
      <c r="R1373" s="70"/>
      <c r="S1373" s="55"/>
    </row>
    <row r="1374" spans="1:19" x14ac:dyDescent="0.25">
      <c r="A1374" s="70" t="s">
        <v>1199</v>
      </c>
      <c r="B1374" s="70" t="s">
        <v>254</v>
      </c>
      <c r="C1374" s="73" t="s">
        <v>1811</v>
      </c>
      <c r="D1374" s="70" t="s">
        <v>81</v>
      </c>
      <c r="E1374" s="71">
        <v>337</v>
      </c>
      <c r="F1374" s="71">
        <v>1386</v>
      </c>
      <c r="G1374" s="70" t="s">
        <v>255</v>
      </c>
      <c r="H1374" s="70" t="s">
        <v>127</v>
      </c>
      <c r="J1374" s="55"/>
      <c r="K1374" s="70"/>
      <c r="L1374" s="70"/>
      <c r="M1374" s="64"/>
      <c r="N1374" s="70"/>
      <c r="O1374" s="71"/>
      <c r="P1374" s="71"/>
      <c r="Q1374" s="70"/>
      <c r="R1374" s="70"/>
      <c r="S1374" s="55"/>
    </row>
    <row r="1375" spans="1:19" x14ac:dyDescent="0.25">
      <c r="A1375" s="70" t="s">
        <v>1200</v>
      </c>
      <c r="B1375" s="70" t="s">
        <v>429</v>
      </c>
      <c r="C1375" s="73" t="s">
        <v>1798</v>
      </c>
      <c r="D1375" s="70" t="s">
        <v>82</v>
      </c>
      <c r="E1375" s="71">
        <v>254</v>
      </c>
      <c r="F1375" s="71">
        <v>1463</v>
      </c>
      <c r="G1375" s="70" t="s">
        <v>258</v>
      </c>
      <c r="H1375" s="70" t="s">
        <v>155</v>
      </c>
      <c r="J1375" s="55"/>
      <c r="K1375" s="70"/>
      <c r="L1375" s="70"/>
      <c r="M1375" s="64"/>
      <c r="N1375" s="70"/>
      <c r="O1375" s="71"/>
      <c r="P1375" s="71"/>
      <c r="Q1375" s="70"/>
      <c r="R1375" s="70"/>
      <c r="S1375" s="55"/>
    </row>
    <row r="1376" spans="1:19" x14ac:dyDescent="0.25">
      <c r="A1376" s="70" t="s">
        <v>946</v>
      </c>
      <c r="B1376" s="70" t="s">
        <v>946</v>
      </c>
      <c r="C1376" s="73" t="s">
        <v>1612</v>
      </c>
      <c r="D1376" s="70" t="s">
        <v>83</v>
      </c>
      <c r="E1376" s="71">
        <v>674</v>
      </c>
      <c r="F1376" s="71">
        <v>1089</v>
      </c>
      <c r="G1376" s="70" t="s">
        <v>267</v>
      </c>
      <c r="H1376" s="70" t="s">
        <v>167</v>
      </c>
      <c r="J1376" s="55"/>
      <c r="K1376" s="70"/>
      <c r="L1376" s="70"/>
      <c r="M1376" s="64"/>
      <c r="N1376" s="70"/>
      <c r="O1376" s="71"/>
      <c r="P1376" s="71"/>
      <c r="Q1376" s="70"/>
      <c r="R1376" s="70"/>
      <c r="S1376" s="55"/>
    </row>
    <row r="1377" spans="1:19" x14ac:dyDescent="0.25">
      <c r="A1377" s="70" t="s">
        <v>1201</v>
      </c>
      <c r="B1377" s="70" t="s">
        <v>151</v>
      </c>
      <c r="C1377" s="73" t="s">
        <v>141</v>
      </c>
      <c r="D1377" s="70" t="s">
        <v>81</v>
      </c>
      <c r="E1377" s="71">
        <v>328</v>
      </c>
      <c r="F1377" s="71">
        <v>1430</v>
      </c>
      <c r="G1377" s="70" t="s">
        <v>255</v>
      </c>
      <c r="H1377" s="70" t="s">
        <v>141</v>
      </c>
      <c r="J1377" s="55"/>
      <c r="K1377" s="70"/>
      <c r="L1377" s="70"/>
      <c r="M1377" s="64"/>
      <c r="N1377" s="70"/>
      <c r="O1377" s="71"/>
      <c r="P1377" s="71"/>
      <c r="Q1377" s="70"/>
      <c r="R1377" s="70"/>
      <c r="S1377" s="55"/>
    </row>
    <row r="1378" spans="1:19" x14ac:dyDescent="0.25">
      <c r="A1378" s="70" t="s">
        <v>1202</v>
      </c>
      <c r="B1378" s="70" t="s">
        <v>1203</v>
      </c>
      <c r="C1378" s="73" t="s">
        <v>1677</v>
      </c>
      <c r="D1378" s="70" t="s">
        <v>79</v>
      </c>
      <c r="E1378" s="71">
        <v>317</v>
      </c>
      <c r="F1378" s="71">
        <v>1471</v>
      </c>
      <c r="G1378" s="70" t="s">
        <v>303</v>
      </c>
      <c r="H1378" s="70" t="s">
        <v>119</v>
      </c>
      <c r="J1378" s="55"/>
      <c r="K1378" s="70"/>
      <c r="L1378" s="70"/>
      <c r="M1378" s="64"/>
      <c r="N1378" s="70"/>
      <c r="O1378" s="71"/>
      <c r="P1378" s="71"/>
      <c r="Q1378" s="70"/>
      <c r="R1378" s="70"/>
      <c r="S1378" s="55"/>
    </row>
    <row r="1379" spans="1:19" x14ac:dyDescent="0.25">
      <c r="A1379" s="70" t="s">
        <v>1204</v>
      </c>
      <c r="B1379" s="70" t="s">
        <v>1204</v>
      </c>
      <c r="C1379" s="73" t="s">
        <v>1348</v>
      </c>
      <c r="D1379" s="70" t="s">
        <v>81</v>
      </c>
      <c r="E1379" s="71">
        <v>450</v>
      </c>
      <c r="F1379" s="71">
        <v>1505</v>
      </c>
      <c r="G1379" s="70" t="s">
        <v>255</v>
      </c>
      <c r="H1379" s="70" t="s">
        <v>137</v>
      </c>
      <c r="J1379" s="55"/>
      <c r="K1379" s="70"/>
      <c r="L1379" s="70"/>
      <c r="M1379" s="64"/>
      <c r="N1379" s="70"/>
      <c r="O1379" s="71"/>
      <c r="P1379" s="71"/>
      <c r="Q1379" s="70"/>
      <c r="R1379" s="70"/>
      <c r="S1379" s="55"/>
    </row>
    <row r="1380" spans="1:19" x14ac:dyDescent="0.25">
      <c r="A1380" s="70" t="s">
        <v>1205</v>
      </c>
      <c r="B1380" s="70" t="s">
        <v>1205</v>
      </c>
      <c r="C1380" s="73" t="s">
        <v>1803</v>
      </c>
      <c r="D1380" s="70" t="s">
        <v>83</v>
      </c>
      <c r="E1380" s="71">
        <v>547</v>
      </c>
      <c r="F1380" s="71">
        <v>1165</v>
      </c>
      <c r="G1380" s="70" t="s">
        <v>322</v>
      </c>
      <c r="H1380" s="70" t="s">
        <v>170</v>
      </c>
      <c r="J1380" s="55"/>
      <c r="K1380" s="70"/>
      <c r="L1380" s="70"/>
      <c r="M1380" s="64"/>
      <c r="N1380" s="70"/>
      <c r="O1380" s="71"/>
      <c r="P1380" s="71"/>
      <c r="Q1380" s="70"/>
      <c r="R1380" s="70"/>
      <c r="S1380" s="55"/>
    </row>
    <row r="1381" spans="1:19" x14ac:dyDescent="0.25">
      <c r="A1381" s="70" t="s">
        <v>1206</v>
      </c>
      <c r="B1381" s="70" t="s">
        <v>1092</v>
      </c>
      <c r="C1381" s="73" t="s">
        <v>545</v>
      </c>
      <c r="D1381" s="70" t="s">
        <v>79</v>
      </c>
      <c r="E1381" s="71">
        <v>290</v>
      </c>
      <c r="F1381" s="71">
        <v>1542</v>
      </c>
      <c r="G1381" s="70" t="s">
        <v>303</v>
      </c>
      <c r="H1381" s="70" t="s">
        <v>109</v>
      </c>
      <c r="J1381" s="55"/>
      <c r="K1381" s="70"/>
      <c r="L1381" s="70"/>
      <c r="M1381" s="64"/>
      <c r="N1381" s="70"/>
      <c r="O1381" s="71"/>
      <c r="P1381" s="71"/>
      <c r="Q1381" s="70"/>
      <c r="R1381" s="70"/>
      <c r="S1381" s="55"/>
    </row>
    <row r="1382" spans="1:19" x14ac:dyDescent="0.25">
      <c r="A1382" s="70" t="s">
        <v>1207</v>
      </c>
      <c r="B1382" s="70" t="s">
        <v>676</v>
      </c>
      <c r="C1382" s="73" t="s">
        <v>578</v>
      </c>
      <c r="D1382" s="70" t="s">
        <v>82</v>
      </c>
      <c r="E1382" s="71">
        <v>428</v>
      </c>
      <c r="F1382" s="71">
        <v>1214</v>
      </c>
      <c r="G1382" s="70" t="s">
        <v>311</v>
      </c>
      <c r="H1382" s="70" t="s">
        <v>149</v>
      </c>
      <c r="J1382" s="55"/>
      <c r="K1382" s="70"/>
      <c r="L1382" s="70"/>
      <c r="M1382" s="64"/>
      <c r="N1382" s="70"/>
      <c r="O1382" s="71"/>
      <c r="P1382" s="71"/>
      <c r="Q1382" s="70"/>
      <c r="R1382" s="70"/>
      <c r="S1382" s="55"/>
    </row>
    <row r="1383" spans="1:19" x14ac:dyDescent="0.25">
      <c r="A1383" s="70" t="s">
        <v>875</v>
      </c>
      <c r="B1383" s="70" t="s">
        <v>875</v>
      </c>
      <c r="C1383" s="73" t="s">
        <v>1804</v>
      </c>
      <c r="D1383" s="70" t="s">
        <v>81</v>
      </c>
      <c r="E1383" s="71">
        <v>436</v>
      </c>
      <c r="F1383" s="71">
        <v>1481</v>
      </c>
      <c r="G1383" s="70" t="s">
        <v>255</v>
      </c>
      <c r="H1383" s="70" t="s">
        <v>139</v>
      </c>
      <c r="J1383" s="55"/>
      <c r="K1383" s="70"/>
      <c r="L1383" s="70"/>
      <c r="M1383" s="64"/>
      <c r="N1383" s="70"/>
      <c r="O1383" s="71"/>
      <c r="P1383" s="71"/>
      <c r="Q1383" s="70"/>
      <c r="R1383" s="70"/>
      <c r="S1383" s="55"/>
    </row>
    <row r="1384" spans="1:19" x14ac:dyDescent="0.25">
      <c r="A1384" s="70" t="s">
        <v>1208</v>
      </c>
      <c r="B1384" s="70" t="s">
        <v>355</v>
      </c>
      <c r="C1384" s="73" t="s">
        <v>1612</v>
      </c>
      <c r="D1384" s="70" t="s">
        <v>83</v>
      </c>
      <c r="E1384" s="71">
        <v>692</v>
      </c>
      <c r="F1384" s="71">
        <v>1073</v>
      </c>
      <c r="G1384" s="70" t="s">
        <v>270</v>
      </c>
      <c r="H1384" s="70" t="s">
        <v>168</v>
      </c>
      <c r="J1384" s="55"/>
      <c r="K1384" s="70"/>
      <c r="L1384" s="70"/>
      <c r="M1384" s="64"/>
      <c r="N1384" s="70"/>
      <c r="O1384" s="71"/>
      <c r="P1384" s="71"/>
      <c r="Q1384" s="70"/>
      <c r="R1384" s="70"/>
      <c r="S1384" s="55"/>
    </row>
    <row r="1385" spans="1:19" x14ac:dyDescent="0.25">
      <c r="A1385" s="70" t="s">
        <v>1209</v>
      </c>
      <c r="B1385" s="70" t="s">
        <v>512</v>
      </c>
      <c r="C1385" s="73" t="s">
        <v>1810</v>
      </c>
      <c r="D1385" s="70" t="s">
        <v>82</v>
      </c>
      <c r="E1385" s="71">
        <v>393</v>
      </c>
      <c r="F1385" s="71">
        <v>1239</v>
      </c>
      <c r="G1385" s="70" t="s">
        <v>311</v>
      </c>
      <c r="H1385" s="70" t="s">
        <v>163</v>
      </c>
      <c r="J1385" s="55"/>
      <c r="K1385" s="70"/>
      <c r="L1385" s="70"/>
      <c r="M1385" s="64"/>
      <c r="N1385" s="70"/>
      <c r="O1385" s="71"/>
      <c r="P1385" s="71"/>
      <c r="Q1385" s="70"/>
      <c r="R1385" s="70"/>
      <c r="S1385" s="55"/>
    </row>
    <row r="1386" spans="1:19" x14ac:dyDescent="0.25">
      <c r="A1386" s="70" t="s">
        <v>1210</v>
      </c>
      <c r="B1386" s="70" t="s">
        <v>512</v>
      </c>
      <c r="C1386" s="73" t="s">
        <v>1810</v>
      </c>
      <c r="D1386" s="70" t="s">
        <v>82</v>
      </c>
      <c r="E1386" s="71">
        <v>388</v>
      </c>
      <c r="F1386" s="71">
        <v>1241</v>
      </c>
      <c r="G1386" s="70" t="s">
        <v>311</v>
      </c>
      <c r="H1386" s="70" t="s">
        <v>163</v>
      </c>
      <c r="J1386" s="55"/>
      <c r="K1386" s="70"/>
      <c r="L1386" s="70"/>
      <c r="M1386" s="64"/>
      <c r="N1386" s="70"/>
      <c r="O1386" s="71"/>
      <c r="P1386" s="71"/>
      <c r="Q1386" s="70"/>
      <c r="R1386" s="70"/>
      <c r="S1386" s="55"/>
    </row>
    <row r="1387" spans="1:19" x14ac:dyDescent="0.25">
      <c r="A1387" s="70" t="s">
        <v>1211</v>
      </c>
      <c r="B1387" s="70" t="s">
        <v>785</v>
      </c>
      <c r="C1387" s="73" t="s">
        <v>1792</v>
      </c>
      <c r="D1387" s="70" t="s">
        <v>81</v>
      </c>
      <c r="E1387" s="71">
        <v>491</v>
      </c>
      <c r="F1387" s="71">
        <v>1412</v>
      </c>
      <c r="G1387" s="70" t="s">
        <v>273</v>
      </c>
      <c r="H1387" s="70" t="s">
        <v>129</v>
      </c>
      <c r="J1387" s="55"/>
      <c r="K1387" s="70"/>
      <c r="L1387" s="70"/>
      <c r="M1387" s="64"/>
      <c r="N1387" s="70"/>
      <c r="O1387" s="71"/>
      <c r="P1387" s="71"/>
      <c r="Q1387" s="70"/>
      <c r="R1387" s="70"/>
      <c r="S1387" s="55"/>
    </row>
    <row r="1388" spans="1:19" x14ac:dyDescent="0.25">
      <c r="A1388" s="70" t="s">
        <v>1212</v>
      </c>
      <c r="B1388" s="70" t="s">
        <v>689</v>
      </c>
      <c r="C1388" s="73" t="s">
        <v>151</v>
      </c>
      <c r="D1388" s="70" t="s">
        <v>82</v>
      </c>
      <c r="E1388" s="71">
        <v>327</v>
      </c>
      <c r="F1388" s="71">
        <v>1407</v>
      </c>
      <c r="G1388" s="70" t="s">
        <v>273</v>
      </c>
      <c r="H1388" s="70" t="s">
        <v>151</v>
      </c>
      <c r="J1388" s="55"/>
      <c r="K1388" s="70"/>
      <c r="L1388" s="70"/>
      <c r="M1388" s="64"/>
      <c r="N1388" s="70"/>
      <c r="O1388" s="71"/>
      <c r="P1388" s="71"/>
      <c r="Q1388" s="70"/>
      <c r="R1388" s="70"/>
      <c r="S1388" s="55"/>
    </row>
    <row r="1389" spans="1:19" x14ac:dyDescent="0.25">
      <c r="A1389" s="70" t="s">
        <v>1213</v>
      </c>
      <c r="B1389" s="70" t="s">
        <v>1204</v>
      </c>
      <c r="C1389" s="73" t="s">
        <v>1348</v>
      </c>
      <c r="D1389" s="70" t="s">
        <v>81</v>
      </c>
      <c r="E1389" s="71">
        <v>456</v>
      </c>
      <c r="F1389" s="71">
        <v>1506</v>
      </c>
      <c r="G1389" s="70" t="s">
        <v>255</v>
      </c>
      <c r="H1389" s="70" t="s">
        <v>137</v>
      </c>
      <c r="J1389" s="55"/>
      <c r="K1389" s="70"/>
      <c r="L1389" s="70"/>
      <c r="M1389" s="64"/>
      <c r="N1389" s="70"/>
      <c r="O1389" s="71"/>
      <c r="P1389" s="71"/>
      <c r="Q1389" s="70"/>
      <c r="R1389" s="70"/>
      <c r="S1389" s="55"/>
    </row>
    <row r="1390" spans="1:19" x14ac:dyDescent="0.25">
      <c r="A1390" s="70" t="s">
        <v>1214</v>
      </c>
      <c r="B1390" s="70" t="s">
        <v>489</v>
      </c>
      <c r="C1390" s="73" t="s">
        <v>151</v>
      </c>
      <c r="D1390" s="70" t="s">
        <v>82</v>
      </c>
      <c r="E1390" s="71">
        <v>468</v>
      </c>
      <c r="F1390" s="71">
        <v>1371</v>
      </c>
      <c r="G1390" s="70" t="s">
        <v>273</v>
      </c>
      <c r="H1390" s="70" t="s">
        <v>151</v>
      </c>
      <c r="J1390" s="55"/>
      <c r="K1390" s="70"/>
      <c r="L1390" s="70"/>
      <c r="M1390" s="64"/>
      <c r="N1390" s="70"/>
      <c r="O1390" s="71"/>
      <c r="P1390" s="71"/>
      <c r="Q1390" s="70"/>
      <c r="R1390" s="70"/>
      <c r="S1390" s="55"/>
    </row>
    <row r="1391" spans="1:19" x14ac:dyDescent="0.25">
      <c r="A1391" s="70" t="s">
        <v>1215</v>
      </c>
      <c r="B1391" s="70" t="s">
        <v>282</v>
      </c>
      <c r="C1391" s="73" t="s">
        <v>88</v>
      </c>
      <c r="D1391" s="70" t="s">
        <v>80</v>
      </c>
      <c r="E1391" s="71">
        <v>442</v>
      </c>
      <c r="F1391" s="71">
        <v>1126</v>
      </c>
      <c r="G1391" s="70" t="s">
        <v>88</v>
      </c>
      <c r="H1391" s="70" t="s">
        <v>88</v>
      </c>
      <c r="J1391" s="55"/>
      <c r="K1391" s="70"/>
      <c r="L1391" s="70"/>
      <c r="M1391" s="64"/>
      <c r="N1391" s="70"/>
      <c r="O1391" s="71"/>
      <c r="P1391" s="71"/>
      <c r="Q1391" s="70"/>
      <c r="R1391" s="70"/>
      <c r="S1391" s="55"/>
    </row>
    <row r="1392" spans="1:19" x14ac:dyDescent="0.25">
      <c r="A1392" s="70" t="s">
        <v>1216</v>
      </c>
      <c r="B1392" s="70" t="s">
        <v>888</v>
      </c>
      <c r="C1392" s="73" t="s">
        <v>1810</v>
      </c>
      <c r="D1392" s="70" t="s">
        <v>82</v>
      </c>
      <c r="E1392" s="71">
        <v>383</v>
      </c>
      <c r="F1392" s="71">
        <v>1309</v>
      </c>
      <c r="G1392" s="70" t="s">
        <v>258</v>
      </c>
      <c r="H1392" s="70" t="s">
        <v>157</v>
      </c>
      <c r="J1392" s="55"/>
      <c r="K1392" s="70"/>
      <c r="L1392" s="70"/>
      <c r="M1392" s="64"/>
      <c r="N1392" s="70"/>
      <c r="O1392" s="71"/>
      <c r="P1392" s="71"/>
      <c r="Q1392" s="70"/>
      <c r="R1392" s="70"/>
      <c r="S1392" s="55"/>
    </row>
    <row r="1393" spans="1:19" x14ac:dyDescent="0.25">
      <c r="A1393" s="70" t="s">
        <v>1217</v>
      </c>
      <c r="B1393" s="70" t="s">
        <v>278</v>
      </c>
      <c r="C1393" s="73" t="s">
        <v>91</v>
      </c>
      <c r="D1393" s="70" t="s">
        <v>78</v>
      </c>
      <c r="E1393" s="71">
        <v>783</v>
      </c>
      <c r="F1393" s="71">
        <v>1286</v>
      </c>
      <c r="G1393" s="70" t="s">
        <v>252</v>
      </c>
      <c r="H1393" s="70" t="s">
        <v>91</v>
      </c>
      <c r="J1393" s="55"/>
      <c r="K1393" s="70"/>
      <c r="L1393" s="70"/>
      <c r="M1393" s="64"/>
      <c r="N1393" s="70"/>
      <c r="O1393" s="71"/>
      <c r="P1393" s="71"/>
      <c r="Q1393" s="70"/>
      <c r="R1393" s="70"/>
      <c r="S1393" s="55"/>
    </row>
    <row r="1394" spans="1:19" x14ac:dyDescent="0.25">
      <c r="A1394" s="70" t="s">
        <v>1218</v>
      </c>
      <c r="B1394" s="70" t="s">
        <v>365</v>
      </c>
      <c r="C1394" s="73" t="s">
        <v>725</v>
      </c>
      <c r="D1394" s="70" t="s">
        <v>79</v>
      </c>
      <c r="E1394" s="71">
        <v>380</v>
      </c>
      <c r="F1394" s="71">
        <v>1424</v>
      </c>
      <c r="G1394" s="70" t="s">
        <v>365</v>
      </c>
      <c r="H1394" s="70" t="s">
        <v>113</v>
      </c>
      <c r="J1394" s="55"/>
      <c r="K1394" s="70"/>
      <c r="L1394" s="70"/>
      <c r="M1394" s="64"/>
      <c r="N1394" s="70"/>
      <c r="O1394" s="71"/>
      <c r="P1394" s="71"/>
      <c r="Q1394" s="70"/>
      <c r="R1394" s="70"/>
      <c r="S1394" s="55"/>
    </row>
    <row r="1395" spans="1:19" x14ac:dyDescent="0.25">
      <c r="A1395" s="70" t="s">
        <v>1219</v>
      </c>
      <c r="B1395" s="70" t="s">
        <v>478</v>
      </c>
      <c r="C1395" s="73" t="s">
        <v>1798</v>
      </c>
      <c r="D1395" s="70" t="s">
        <v>82</v>
      </c>
      <c r="E1395" s="71">
        <v>275</v>
      </c>
      <c r="F1395" s="71">
        <v>1424</v>
      </c>
      <c r="G1395" s="70" t="s">
        <v>258</v>
      </c>
      <c r="H1395" s="70" t="s">
        <v>155</v>
      </c>
      <c r="J1395" s="55"/>
      <c r="K1395" s="70"/>
      <c r="L1395" s="70"/>
      <c r="M1395" s="64"/>
      <c r="N1395" s="70"/>
      <c r="O1395" s="71"/>
      <c r="P1395" s="71"/>
      <c r="Q1395" s="70"/>
      <c r="R1395" s="70"/>
      <c r="S1395" s="55"/>
    </row>
    <row r="1396" spans="1:19" x14ac:dyDescent="0.25">
      <c r="A1396" s="70" t="s">
        <v>1220</v>
      </c>
      <c r="B1396" s="70" t="s">
        <v>2457</v>
      </c>
      <c r="C1396" s="73" t="s">
        <v>1808</v>
      </c>
      <c r="D1396" s="70" t="s">
        <v>82</v>
      </c>
      <c r="E1396" s="71">
        <v>402</v>
      </c>
      <c r="F1396" s="71">
        <v>1331</v>
      </c>
      <c r="G1396" s="70" t="s">
        <v>264</v>
      </c>
      <c r="H1396" s="70" t="s">
        <v>165</v>
      </c>
      <c r="J1396" s="55"/>
      <c r="K1396" s="70"/>
      <c r="L1396" s="70"/>
      <c r="M1396" s="64"/>
      <c r="N1396" s="70"/>
      <c r="O1396" s="71"/>
      <c r="P1396" s="71"/>
      <c r="Q1396" s="70"/>
      <c r="R1396" s="70"/>
      <c r="S1396" s="55"/>
    </row>
    <row r="1397" spans="1:19" x14ac:dyDescent="0.25">
      <c r="A1397" s="70" t="s">
        <v>386</v>
      </c>
      <c r="B1397" s="70" t="s">
        <v>386</v>
      </c>
      <c r="C1397" s="73" t="s">
        <v>1800</v>
      </c>
      <c r="D1397" s="70" t="s">
        <v>82</v>
      </c>
      <c r="E1397" s="71">
        <v>263</v>
      </c>
      <c r="F1397" s="71">
        <v>1389</v>
      </c>
      <c r="G1397" s="70" t="s">
        <v>258</v>
      </c>
      <c r="H1397" s="70" t="s">
        <v>155</v>
      </c>
      <c r="J1397" s="55"/>
      <c r="K1397" s="70"/>
      <c r="L1397" s="70"/>
      <c r="M1397" s="64"/>
      <c r="N1397" s="70"/>
      <c r="O1397" s="71"/>
      <c r="P1397" s="71"/>
      <c r="Q1397" s="70"/>
      <c r="R1397" s="70"/>
      <c r="S1397" s="55"/>
    </row>
    <row r="1398" spans="1:19" x14ac:dyDescent="0.25">
      <c r="A1398" s="70" t="s">
        <v>1221</v>
      </c>
      <c r="B1398" s="70" t="s">
        <v>907</v>
      </c>
      <c r="C1398" s="73" t="s">
        <v>1797</v>
      </c>
      <c r="D1398" s="70" t="s">
        <v>79</v>
      </c>
      <c r="E1398" s="71">
        <v>394</v>
      </c>
      <c r="F1398" s="71">
        <v>1318</v>
      </c>
      <c r="G1398" s="70" t="s">
        <v>347</v>
      </c>
      <c r="H1398" s="70" t="s">
        <v>121</v>
      </c>
      <c r="J1398" s="55"/>
      <c r="K1398" s="70"/>
      <c r="L1398" s="70"/>
      <c r="M1398" s="64"/>
      <c r="N1398" s="70"/>
      <c r="O1398" s="71"/>
      <c r="P1398" s="71"/>
      <c r="Q1398" s="70"/>
      <c r="R1398" s="70"/>
      <c r="S1398" s="55"/>
    </row>
    <row r="1399" spans="1:19" x14ac:dyDescent="0.25">
      <c r="A1399" s="70" t="s">
        <v>1110</v>
      </c>
      <c r="B1399" s="70" t="s">
        <v>1110</v>
      </c>
      <c r="C1399" s="73" t="s">
        <v>1788</v>
      </c>
      <c r="D1399" s="70" t="s">
        <v>81</v>
      </c>
      <c r="E1399" s="71">
        <v>364</v>
      </c>
      <c r="F1399" s="71">
        <v>1415</v>
      </c>
      <c r="G1399" s="70" t="s">
        <v>255</v>
      </c>
      <c r="H1399" s="70" t="s">
        <v>139</v>
      </c>
      <c r="J1399" s="55"/>
      <c r="K1399" s="70"/>
      <c r="L1399" s="70"/>
      <c r="M1399" s="64"/>
      <c r="N1399" s="70"/>
      <c r="O1399" s="71"/>
      <c r="P1399" s="71"/>
      <c r="Q1399" s="70"/>
      <c r="R1399" s="70"/>
      <c r="S1399" s="55"/>
    </row>
    <row r="1400" spans="1:19" x14ac:dyDescent="0.25">
      <c r="A1400" s="70" t="s">
        <v>1222</v>
      </c>
      <c r="B1400" s="70" t="s">
        <v>430</v>
      </c>
      <c r="C1400" s="73" t="s">
        <v>1798</v>
      </c>
      <c r="D1400" s="70" t="s">
        <v>82</v>
      </c>
      <c r="E1400" s="71">
        <v>251</v>
      </c>
      <c r="F1400" s="71">
        <v>1467</v>
      </c>
      <c r="G1400" s="70" t="s">
        <v>258</v>
      </c>
      <c r="H1400" s="70" t="s">
        <v>155</v>
      </c>
      <c r="J1400" s="55"/>
      <c r="K1400" s="70"/>
      <c r="L1400" s="70"/>
      <c r="M1400" s="64"/>
      <c r="N1400" s="70"/>
      <c r="O1400" s="71"/>
      <c r="P1400" s="71"/>
      <c r="Q1400" s="70"/>
      <c r="R1400" s="70"/>
      <c r="S1400" s="55"/>
    </row>
    <row r="1401" spans="1:19" x14ac:dyDescent="0.25">
      <c r="A1401" s="70" t="s">
        <v>1223</v>
      </c>
      <c r="B1401" s="70" t="s">
        <v>453</v>
      </c>
      <c r="C1401" s="73" t="s">
        <v>1612</v>
      </c>
      <c r="D1401" s="70" t="s">
        <v>83</v>
      </c>
      <c r="E1401" s="71">
        <v>648</v>
      </c>
      <c r="F1401" s="71">
        <v>1086</v>
      </c>
      <c r="G1401" s="70" t="s">
        <v>270</v>
      </c>
      <c r="H1401" s="70" t="s">
        <v>168</v>
      </c>
      <c r="J1401" s="55"/>
      <c r="K1401" s="70"/>
      <c r="L1401" s="70"/>
      <c r="M1401" s="64"/>
      <c r="N1401" s="70"/>
      <c r="O1401" s="71"/>
      <c r="P1401" s="71"/>
      <c r="Q1401" s="70"/>
      <c r="R1401" s="70"/>
      <c r="S1401" s="55"/>
    </row>
    <row r="1402" spans="1:19" x14ac:dyDescent="0.25">
      <c r="A1402" s="70" t="s">
        <v>1224</v>
      </c>
      <c r="B1402" s="70" t="s">
        <v>1225</v>
      </c>
      <c r="C1402" s="73" t="s">
        <v>1225</v>
      </c>
      <c r="D1402" s="70" t="s">
        <v>78</v>
      </c>
      <c r="E1402" s="71">
        <v>544</v>
      </c>
      <c r="F1402" s="71">
        <v>1178</v>
      </c>
      <c r="G1402" s="70" t="s">
        <v>307</v>
      </c>
      <c r="H1402" s="70" t="s">
        <v>107</v>
      </c>
      <c r="J1402" s="55"/>
      <c r="K1402" s="70"/>
      <c r="L1402" s="70"/>
      <c r="M1402" s="64"/>
      <c r="N1402" s="70"/>
      <c r="O1402" s="71"/>
      <c r="P1402" s="71"/>
      <c r="Q1402" s="70"/>
      <c r="R1402" s="70"/>
      <c r="S1402" s="55"/>
    </row>
    <row r="1403" spans="1:19" x14ac:dyDescent="0.25">
      <c r="A1403" s="70" t="s">
        <v>1226</v>
      </c>
      <c r="B1403" s="70" t="s">
        <v>548</v>
      </c>
      <c r="C1403" s="73" t="s">
        <v>1793</v>
      </c>
      <c r="D1403" s="70" t="s">
        <v>81</v>
      </c>
      <c r="E1403" s="71">
        <v>340</v>
      </c>
      <c r="F1403" s="71">
        <v>1429</v>
      </c>
      <c r="G1403" s="70" t="s">
        <v>255</v>
      </c>
      <c r="H1403" s="70" t="s">
        <v>139</v>
      </c>
      <c r="J1403" s="55"/>
      <c r="K1403" s="70"/>
      <c r="L1403" s="70"/>
      <c r="M1403" s="64"/>
      <c r="N1403" s="70"/>
      <c r="O1403" s="71"/>
      <c r="P1403" s="71"/>
      <c r="Q1403" s="70"/>
      <c r="R1403" s="70"/>
      <c r="S1403" s="55"/>
    </row>
    <row r="1404" spans="1:19" x14ac:dyDescent="0.25">
      <c r="A1404" s="70" t="s">
        <v>1227</v>
      </c>
      <c r="B1404" s="70" t="s">
        <v>738</v>
      </c>
      <c r="C1404" s="73" t="s">
        <v>1797</v>
      </c>
      <c r="D1404" s="70" t="s">
        <v>79</v>
      </c>
      <c r="E1404" s="71">
        <v>475</v>
      </c>
      <c r="F1404" s="71">
        <v>1245</v>
      </c>
      <c r="G1404" s="70" t="s">
        <v>347</v>
      </c>
      <c r="H1404" s="70" t="s">
        <v>121</v>
      </c>
      <c r="J1404" s="55"/>
      <c r="K1404" s="70"/>
      <c r="L1404" s="70"/>
      <c r="M1404" s="64"/>
      <c r="N1404" s="70"/>
      <c r="O1404" s="71"/>
      <c r="P1404" s="71"/>
      <c r="Q1404" s="70"/>
      <c r="R1404" s="70"/>
      <c r="S1404" s="55"/>
    </row>
    <row r="1405" spans="1:19" x14ac:dyDescent="0.25">
      <c r="A1405" s="70" t="s">
        <v>1228</v>
      </c>
      <c r="B1405" s="70" t="s">
        <v>1229</v>
      </c>
      <c r="C1405" s="73" t="s">
        <v>1798</v>
      </c>
      <c r="D1405" s="70" t="s">
        <v>82</v>
      </c>
      <c r="E1405" s="71">
        <v>279</v>
      </c>
      <c r="F1405" s="71">
        <v>1422</v>
      </c>
      <c r="G1405" s="70" t="s">
        <v>258</v>
      </c>
      <c r="H1405" s="70" t="s">
        <v>155</v>
      </c>
      <c r="J1405" s="55"/>
      <c r="K1405" s="70"/>
      <c r="L1405" s="70"/>
      <c r="M1405" s="64"/>
      <c r="N1405" s="70"/>
      <c r="O1405" s="71"/>
      <c r="P1405" s="71"/>
      <c r="Q1405" s="70"/>
      <c r="R1405" s="70"/>
      <c r="S1405" s="55"/>
    </row>
    <row r="1406" spans="1:19" x14ac:dyDescent="0.25">
      <c r="A1406" s="70" t="s">
        <v>1230</v>
      </c>
      <c r="B1406" s="70" t="s">
        <v>1231</v>
      </c>
      <c r="C1406" s="73" t="s">
        <v>2460</v>
      </c>
      <c r="D1406" s="70" t="s">
        <v>79</v>
      </c>
      <c r="E1406" s="71">
        <v>308</v>
      </c>
      <c r="F1406" s="71">
        <v>1537</v>
      </c>
      <c r="G1406" s="70" t="s">
        <v>303</v>
      </c>
      <c r="H1406" s="70" t="s">
        <v>131</v>
      </c>
      <c r="J1406" s="55"/>
      <c r="K1406" s="70"/>
      <c r="L1406" s="70"/>
      <c r="M1406" s="64"/>
      <c r="N1406" s="70"/>
      <c r="O1406" s="71"/>
      <c r="P1406" s="71"/>
      <c r="Q1406" s="70"/>
      <c r="R1406" s="70"/>
      <c r="S1406" s="55"/>
    </row>
    <row r="1407" spans="1:19" x14ac:dyDescent="0.25">
      <c r="A1407" s="70" t="s">
        <v>1232</v>
      </c>
      <c r="B1407" s="70" t="s">
        <v>959</v>
      </c>
      <c r="C1407" s="73" t="s">
        <v>2460</v>
      </c>
      <c r="D1407" s="70" t="s">
        <v>250</v>
      </c>
      <c r="E1407" s="71">
        <v>305</v>
      </c>
      <c r="F1407" s="71">
        <v>1626</v>
      </c>
      <c r="G1407" s="70" t="s">
        <v>349</v>
      </c>
      <c r="H1407" s="70" t="s">
        <v>131</v>
      </c>
      <c r="J1407" s="55"/>
      <c r="K1407" s="70"/>
      <c r="L1407" s="70"/>
      <c r="M1407" s="64"/>
      <c r="N1407" s="70"/>
      <c r="O1407" s="71"/>
      <c r="P1407" s="71"/>
      <c r="Q1407" s="70"/>
      <c r="R1407" s="70"/>
      <c r="S1407" s="55"/>
    </row>
    <row r="1408" spans="1:19" x14ac:dyDescent="0.25">
      <c r="A1408" s="70" t="s">
        <v>1233</v>
      </c>
      <c r="B1408" s="70" t="s">
        <v>1092</v>
      </c>
      <c r="C1408" s="73" t="s">
        <v>545</v>
      </c>
      <c r="D1408" s="70" t="s">
        <v>79</v>
      </c>
      <c r="E1408" s="71">
        <v>274</v>
      </c>
      <c r="F1408" s="71">
        <v>1554</v>
      </c>
      <c r="G1408" s="70" t="s">
        <v>303</v>
      </c>
      <c r="H1408" s="70" t="s">
        <v>109</v>
      </c>
      <c r="J1408" s="55"/>
      <c r="K1408" s="70"/>
      <c r="L1408" s="70"/>
      <c r="M1408" s="64"/>
      <c r="N1408" s="70"/>
      <c r="O1408" s="71"/>
      <c r="P1408" s="71"/>
      <c r="Q1408" s="70"/>
      <c r="R1408" s="70"/>
      <c r="S1408" s="55"/>
    </row>
    <row r="1409" spans="1:19" x14ac:dyDescent="0.25">
      <c r="A1409" s="70" t="s">
        <v>1234</v>
      </c>
      <c r="B1409" s="70" t="s">
        <v>934</v>
      </c>
      <c r="C1409" s="73" t="s">
        <v>2460</v>
      </c>
      <c r="D1409" s="70" t="s">
        <v>79</v>
      </c>
      <c r="E1409" s="71">
        <v>300</v>
      </c>
      <c r="F1409" s="71">
        <v>1532</v>
      </c>
      <c r="G1409" s="70" t="s">
        <v>303</v>
      </c>
      <c r="H1409" s="70" t="s">
        <v>131</v>
      </c>
      <c r="J1409" s="55"/>
      <c r="K1409" s="70"/>
      <c r="L1409" s="70"/>
      <c r="M1409" s="64"/>
      <c r="N1409" s="70"/>
      <c r="O1409" s="71"/>
      <c r="P1409" s="71"/>
      <c r="Q1409" s="70"/>
      <c r="R1409" s="70"/>
      <c r="S1409" s="55"/>
    </row>
    <row r="1410" spans="1:19" x14ac:dyDescent="0.25">
      <c r="A1410" s="70" t="s">
        <v>1235</v>
      </c>
      <c r="B1410" s="70" t="s">
        <v>291</v>
      </c>
      <c r="C1410" s="73" t="s">
        <v>276</v>
      </c>
      <c r="D1410" s="70" t="s">
        <v>78</v>
      </c>
      <c r="E1410" s="71">
        <v>530</v>
      </c>
      <c r="F1410" s="71">
        <v>1348</v>
      </c>
      <c r="G1410" s="70" t="s">
        <v>252</v>
      </c>
      <c r="H1410" s="70" t="s">
        <v>97</v>
      </c>
      <c r="J1410" s="55"/>
      <c r="K1410" s="70"/>
      <c r="L1410" s="70"/>
      <c r="M1410" s="64"/>
      <c r="N1410" s="70"/>
      <c r="O1410" s="71"/>
      <c r="P1410" s="71"/>
      <c r="Q1410" s="70"/>
      <c r="R1410" s="70"/>
      <c r="S1410" s="55"/>
    </row>
    <row r="1411" spans="1:19" x14ac:dyDescent="0.25">
      <c r="A1411" s="70" t="s">
        <v>697</v>
      </c>
      <c r="B1411" s="70" t="s">
        <v>697</v>
      </c>
      <c r="C1411" s="73" t="s">
        <v>276</v>
      </c>
      <c r="D1411" s="70" t="s">
        <v>78</v>
      </c>
      <c r="E1411" s="71">
        <v>487</v>
      </c>
      <c r="F1411" s="71">
        <v>1362</v>
      </c>
      <c r="G1411" s="70" t="s">
        <v>252</v>
      </c>
      <c r="H1411" s="70" t="s">
        <v>97</v>
      </c>
      <c r="J1411" s="55"/>
      <c r="K1411" s="70"/>
      <c r="L1411" s="70"/>
      <c r="M1411" s="64"/>
      <c r="N1411" s="70"/>
      <c r="O1411" s="71"/>
      <c r="P1411" s="71"/>
      <c r="Q1411" s="70"/>
      <c r="R1411" s="70"/>
      <c r="S1411" s="55"/>
    </row>
    <row r="1412" spans="1:19" x14ac:dyDescent="0.25">
      <c r="A1412" s="70" t="s">
        <v>1236</v>
      </c>
      <c r="B1412" s="70" t="s">
        <v>382</v>
      </c>
      <c r="C1412" s="73" t="s">
        <v>1788</v>
      </c>
      <c r="D1412" s="70" t="s">
        <v>81</v>
      </c>
      <c r="E1412" s="71">
        <v>377</v>
      </c>
      <c r="F1412" s="71">
        <v>1462</v>
      </c>
      <c r="G1412" s="70" t="s">
        <v>255</v>
      </c>
      <c r="H1412" s="70" t="s">
        <v>139</v>
      </c>
      <c r="J1412" s="55"/>
      <c r="K1412" s="70"/>
      <c r="L1412" s="70"/>
      <c r="M1412" s="64"/>
      <c r="N1412" s="70"/>
      <c r="O1412" s="71"/>
      <c r="P1412" s="71"/>
      <c r="Q1412" s="70"/>
      <c r="R1412" s="70"/>
      <c r="S1412" s="55"/>
    </row>
    <row r="1413" spans="1:19" x14ac:dyDescent="0.25">
      <c r="A1413" s="70" t="s">
        <v>1237</v>
      </c>
      <c r="B1413" s="70" t="s">
        <v>486</v>
      </c>
      <c r="C1413" s="73" t="s">
        <v>1795</v>
      </c>
      <c r="D1413" s="70" t="s">
        <v>83</v>
      </c>
      <c r="E1413" s="71">
        <v>740</v>
      </c>
      <c r="F1413" s="71">
        <v>1043</v>
      </c>
      <c r="G1413" s="70" t="s">
        <v>315</v>
      </c>
      <c r="H1413" s="70" t="s">
        <v>167</v>
      </c>
      <c r="J1413" s="55"/>
      <c r="K1413" s="70"/>
      <c r="L1413" s="70"/>
      <c r="M1413" s="64"/>
      <c r="N1413" s="70"/>
      <c r="O1413" s="71"/>
      <c r="P1413" s="71"/>
      <c r="Q1413" s="70"/>
      <c r="R1413" s="70"/>
      <c r="S1413" s="55"/>
    </row>
    <row r="1414" spans="1:19" x14ac:dyDescent="0.25">
      <c r="A1414" s="70" t="s">
        <v>1238</v>
      </c>
      <c r="B1414" s="70" t="s">
        <v>486</v>
      </c>
      <c r="C1414" s="73" t="s">
        <v>1795</v>
      </c>
      <c r="D1414" s="70" t="s">
        <v>83</v>
      </c>
      <c r="E1414" s="71">
        <v>740</v>
      </c>
      <c r="F1414" s="71">
        <v>1043</v>
      </c>
      <c r="G1414" s="70" t="s">
        <v>315</v>
      </c>
      <c r="H1414" s="70" t="s">
        <v>167</v>
      </c>
      <c r="J1414" s="55"/>
      <c r="K1414" s="70"/>
      <c r="L1414" s="70"/>
      <c r="M1414" s="64"/>
      <c r="N1414" s="70"/>
      <c r="O1414" s="71"/>
      <c r="P1414" s="71"/>
      <c r="Q1414" s="70"/>
      <c r="R1414" s="70"/>
      <c r="S1414" s="55"/>
    </row>
    <row r="1415" spans="1:19" x14ac:dyDescent="0.25">
      <c r="A1415" s="70" t="s">
        <v>1239</v>
      </c>
      <c r="B1415" s="70" t="s">
        <v>854</v>
      </c>
      <c r="C1415" s="73" t="s">
        <v>1811</v>
      </c>
      <c r="D1415" s="70" t="s">
        <v>81</v>
      </c>
      <c r="E1415" s="71">
        <v>392</v>
      </c>
      <c r="F1415" s="71">
        <v>1248</v>
      </c>
      <c r="G1415" s="70" t="s">
        <v>333</v>
      </c>
      <c r="H1415" s="70" t="s">
        <v>145</v>
      </c>
      <c r="J1415" s="55"/>
      <c r="K1415" s="70"/>
      <c r="L1415" s="70"/>
      <c r="M1415" s="64"/>
      <c r="N1415" s="70"/>
      <c r="O1415" s="71"/>
      <c r="P1415" s="71"/>
      <c r="Q1415" s="70"/>
      <c r="R1415" s="70"/>
      <c r="S1415" s="55"/>
    </row>
    <row r="1416" spans="1:19" x14ac:dyDescent="0.25">
      <c r="A1416" s="70" t="s">
        <v>897</v>
      </c>
      <c r="B1416" s="70" t="s">
        <v>897</v>
      </c>
      <c r="C1416" s="73" t="s">
        <v>1805</v>
      </c>
      <c r="D1416" s="70" t="s">
        <v>81</v>
      </c>
      <c r="E1416" s="71">
        <v>295</v>
      </c>
      <c r="F1416" s="71">
        <v>1525</v>
      </c>
      <c r="G1416" s="70" t="s">
        <v>285</v>
      </c>
      <c r="H1416" s="70" t="s">
        <v>131</v>
      </c>
      <c r="J1416" s="55"/>
      <c r="K1416" s="70"/>
      <c r="L1416" s="70"/>
      <c r="M1416" s="64"/>
      <c r="N1416" s="70"/>
      <c r="O1416" s="71"/>
      <c r="P1416" s="71"/>
      <c r="Q1416" s="70"/>
      <c r="R1416" s="70"/>
      <c r="S1416" s="55"/>
    </row>
    <row r="1417" spans="1:19" x14ac:dyDescent="0.25">
      <c r="A1417" s="70" t="s">
        <v>1240</v>
      </c>
      <c r="B1417" s="70" t="s">
        <v>533</v>
      </c>
      <c r="C1417" s="73" t="s">
        <v>1794</v>
      </c>
      <c r="D1417" s="70" t="s">
        <v>79</v>
      </c>
      <c r="E1417" s="71">
        <v>317</v>
      </c>
      <c r="F1417" s="71">
        <v>1374</v>
      </c>
      <c r="G1417" s="70" t="s">
        <v>347</v>
      </c>
      <c r="H1417" s="70" t="s">
        <v>115</v>
      </c>
      <c r="J1417" s="55"/>
      <c r="K1417" s="70"/>
      <c r="L1417" s="70"/>
      <c r="M1417" s="64"/>
      <c r="N1417" s="70"/>
      <c r="O1417" s="71"/>
      <c r="P1417" s="71"/>
      <c r="Q1417" s="70"/>
      <c r="R1417" s="70"/>
      <c r="S1417" s="55"/>
    </row>
    <row r="1418" spans="1:19" x14ac:dyDescent="0.25">
      <c r="A1418" s="70" t="s">
        <v>1241</v>
      </c>
      <c r="B1418" s="70" t="s">
        <v>776</v>
      </c>
      <c r="C1418" s="73" t="s">
        <v>655</v>
      </c>
      <c r="D1418" s="70" t="s">
        <v>78</v>
      </c>
      <c r="E1418" s="71">
        <v>505</v>
      </c>
      <c r="F1418" s="71">
        <v>1362</v>
      </c>
      <c r="G1418" s="70" t="s">
        <v>252</v>
      </c>
      <c r="H1418" s="70" t="s">
        <v>99</v>
      </c>
      <c r="J1418" s="55"/>
      <c r="K1418" s="70"/>
      <c r="L1418" s="70"/>
      <c r="M1418" s="64"/>
      <c r="N1418" s="70"/>
      <c r="O1418" s="71"/>
      <c r="P1418" s="71"/>
      <c r="Q1418" s="70"/>
      <c r="R1418" s="70"/>
      <c r="S1418" s="55"/>
    </row>
    <row r="1419" spans="1:19" x14ac:dyDescent="0.25">
      <c r="A1419" s="70" t="s">
        <v>1242</v>
      </c>
      <c r="B1419" s="70" t="s">
        <v>687</v>
      </c>
      <c r="C1419" s="73" t="s">
        <v>1285</v>
      </c>
      <c r="D1419" s="70" t="s">
        <v>81</v>
      </c>
      <c r="E1419" s="71">
        <v>305</v>
      </c>
      <c r="F1419" s="71">
        <v>1471</v>
      </c>
      <c r="G1419" s="70" t="s">
        <v>543</v>
      </c>
      <c r="H1419" s="70" t="s">
        <v>153</v>
      </c>
      <c r="J1419" s="55"/>
      <c r="K1419" s="70"/>
      <c r="L1419" s="70"/>
      <c r="M1419" s="64"/>
      <c r="N1419" s="70"/>
      <c r="O1419" s="71"/>
      <c r="P1419" s="71"/>
      <c r="Q1419" s="70"/>
      <c r="R1419" s="70"/>
      <c r="S1419" s="55"/>
    </row>
    <row r="1420" spans="1:19" x14ac:dyDescent="0.25">
      <c r="A1420" s="70" t="s">
        <v>1243</v>
      </c>
      <c r="B1420" s="70" t="s">
        <v>1244</v>
      </c>
      <c r="C1420" s="73" t="s">
        <v>725</v>
      </c>
      <c r="D1420" s="70" t="s">
        <v>79</v>
      </c>
      <c r="E1420" s="71">
        <v>376</v>
      </c>
      <c r="F1420" s="71">
        <v>1404</v>
      </c>
      <c r="G1420" s="70" t="s">
        <v>365</v>
      </c>
      <c r="H1420" s="70" t="s">
        <v>113</v>
      </c>
      <c r="J1420" s="55"/>
      <c r="K1420" s="70"/>
      <c r="L1420" s="70"/>
      <c r="M1420" s="64"/>
      <c r="N1420" s="70"/>
      <c r="O1420" s="71"/>
      <c r="P1420" s="71"/>
      <c r="Q1420" s="70"/>
      <c r="R1420" s="70"/>
      <c r="S1420" s="55"/>
    </row>
    <row r="1421" spans="1:19" x14ac:dyDescent="0.25">
      <c r="A1421" s="70" t="s">
        <v>1245</v>
      </c>
      <c r="B1421" s="70" t="s">
        <v>1246</v>
      </c>
      <c r="C1421" s="73" t="s">
        <v>1805</v>
      </c>
      <c r="D1421" s="70" t="s">
        <v>81</v>
      </c>
      <c r="E1421" s="71">
        <v>331</v>
      </c>
      <c r="F1421" s="71">
        <v>1491</v>
      </c>
      <c r="G1421" s="70" t="s">
        <v>285</v>
      </c>
      <c r="H1421" s="70" t="s">
        <v>131</v>
      </c>
      <c r="J1421" s="55"/>
      <c r="K1421" s="70"/>
      <c r="L1421" s="70"/>
      <c r="M1421" s="64"/>
      <c r="N1421" s="70"/>
      <c r="O1421" s="71"/>
      <c r="P1421" s="71"/>
      <c r="Q1421" s="70"/>
      <c r="R1421" s="70"/>
      <c r="S1421" s="55"/>
    </row>
    <row r="1422" spans="1:19" x14ac:dyDescent="0.25">
      <c r="A1422" s="70" t="s">
        <v>1247</v>
      </c>
      <c r="B1422" s="70" t="s">
        <v>343</v>
      </c>
      <c r="C1422" s="73" t="s">
        <v>141</v>
      </c>
      <c r="D1422" s="70" t="s">
        <v>81</v>
      </c>
      <c r="E1422" s="71">
        <v>396</v>
      </c>
      <c r="F1422" s="71">
        <v>1423</v>
      </c>
      <c r="G1422" s="70" t="s">
        <v>255</v>
      </c>
      <c r="H1422" s="70" t="s">
        <v>141</v>
      </c>
      <c r="J1422" s="55"/>
      <c r="K1422" s="70"/>
      <c r="L1422" s="70"/>
      <c r="M1422" s="64"/>
      <c r="N1422" s="70"/>
      <c r="O1422" s="71"/>
      <c r="P1422" s="71"/>
      <c r="Q1422" s="70"/>
      <c r="R1422" s="70"/>
      <c r="S1422" s="55"/>
    </row>
    <row r="1423" spans="1:19" x14ac:dyDescent="0.25">
      <c r="A1423" s="70" t="s">
        <v>1248</v>
      </c>
      <c r="B1423" s="70" t="s">
        <v>593</v>
      </c>
      <c r="C1423" s="73" t="s">
        <v>1797</v>
      </c>
      <c r="D1423" s="70" t="s">
        <v>79</v>
      </c>
      <c r="E1423" s="71">
        <v>454</v>
      </c>
      <c r="F1423" s="71">
        <v>1257</v>
      </c>
      <c r="G1423" s="70" t="s">
        <v>365</v>
      </c>
      <c r="H1423" s="70" t="s">
        <v>121</v>
      </c>
      <c r="J1423" s="55"/>
      <c r="K1423" s="70"/>
      <c r="L1423" s="70"/>
      <c r="M1423" s="64"/>
      <c r="N1423" s="70"/>
      <c r="O1423" s="71"/>
      <c r="P1423" s="71"/>
      <c r="Q1423" s="70"/>
      <c r="R1423" s="70"/>
      <c r="S1423" s="55"/>
    </row>
    <row r="1424" spans="1:19" x14ac:dyDescent="0.25">
      <c r="A1424" s="70" t="s">
        <v>1249</v>
      </c>
      <c r="B1424" s="70" t="s">
        <v>1250</v>
      </c>
      <c r="C1424" s="73" t="s">
        <v>340</v>
      </c>
      <c r="D1424" s="70" t="s">
        <v>83</v>
      </c>
      <c r="E1424" s="71">
        <v>506</v>
      </c>
      <c r="F1424" s="71">
        <v>1208</v>
      </c>
      <c r="G1424" s="70" t="s">
        <v>322</v>
      </c>
      <c r="H1424" s="70" t="s">
        <v>170</v>
      </c>
      <c r="J1424" s="55"/>
      <c r="K1424" s="70"/>
      <c r="L1424" s="70"/>
      <c r="M1424" s="64"/>
      <c r="N1424" s="70"/>
      <c r="O1424" s="71"/>
      <c r="P1424" s="71"/>
      <c r="Q1424" s="70"/>
      <c r="R1424" s="70"/>
      <c r="S1424" s="55"/>
    </row>
    <row r="1425" spans="1:19" x14ac:dyDescent="0.25">
      <c r="A1425" s="70" t="s">
        <v>1251</v>
      </c>
      <c r="B1425" s="70" t="s">
        <v>391</v>
      </c>
      <c r="C1425" s="73" t="s">
        <v>1134</v>
      </c>
      <c r="D1425" s="70" t="s">
        <v>78</v>
      </c>
      <c r="E1425" s="71">
        <v>710</v>
      </c>
      <c r="F1425" s="71">
        <v>1244</v>
      </c>
      <c r="G1425" s="70" t="s">
        <v>252</v>
      </c>
      <c r="H1425" s="70" t="s">
        <v>91</v>
      </c>
      <c r="J1425" s="55"/>
      <c r="K1425" s="70"/>
      <c r="L1425" s="70"/>
      <c r="M1425" s="64"/>
      <c r="N1425" s="70"/>
      <c r="O1425" s="71"/>
      <c r="P1425" s="71"/>
      <c r="Q1425" s="70"/>
      <c r="R1425" s="70"/>
      <c r="S1425" s="55"/>
    </row>
    <row r="1426" spans="1:19" x14ac:dyDescent="0.25">
      <c r="A1426" s="70" t="s">
        <v>1252</v>
      </c>
      <c r="B1426" s="70" t="s">
        <v>653</v>
      </c>
      <c r="C1426" s="73" t="s">
        <v>725</v>
      </c>
      <c r="D1426" s="70" t="s">
        <v>79</v>
      </c>
      <c r="E1426" s="71">
        <v>340</v>
      </c>
      <c r="F1426" s="71">
        <v>1451</v>
      </c>
      <c r="G1426" s="70" t="s">
        <v>303</v>
      </c>
      <c r="H1426" s="70" t="s">
        <v>113</v>
      </c>
      <c r="J1426" s="55"/>
      <c r="K1426" s="70"/>
      <c r="L1426" s="70"/>
      <c r="M1426" s="64"/>
      <c r="N1426" s="70"/>
      <c r="O1426" s="71"/>
      <c r="P1426" s="71"/>
      <c r="Q1426" s="70"/>
      <c r="R1426" s="70"/>
      <c r="S1426" s="55"/>
    </row>
    <row r="1427" spans="1:19" x14ac:dyDescent="0.25">
      <c r="A1427" s="70" t="s">
        <v>1253</v>
      </c>
      <c r="B1427" s="70" t="s">
        <v>950</v>
      </c>
      <c r="C1427" s="73" t="s">
        <v>1186</v>
      </c>
      <c r="D1427" s="70" t="s">
        <v>82</v>
      </c>
      <c r="E1427" s="71">
        <v>339</v>
      </c>
      <c r="F1427" s="71">
        <v>1303</v>
      </c>
      <c r="G1427" s="70" t="s">
        <v>258</v>
      </c>
      <c r="H1427" s="70" t="s">
        <v>157</v>
      </c>
      <c r="J1427" s="55"/>
      <c r="K1427" s="70"/>
      <c r="L1427" s="70"/>
      <c r="M1427" s="64"/>
      <c r="N1427" s="70"/>
      <c r="O1427" s="71"/>
      <c r="P1427" s="71"/>
      <c r="Q1427" s="70"/>
      <c r="R1427" s="70"/>
      <c r="S1427" s="55"/>
    </row>
    <row r="1428" spans="1:19" x14ac:dyDescent="0.25">
      <c r="A1428" s="70" t="s">
        <v>1254</v>
      </c>
      <c r="B1428" s="70" t="s">
        <v>1255</v>
      </c>
      <c r="C1428" s="73" t="s">
        <v>1800</v>
      </c>
      <c r="D1428" s="70" t="s">
        <v>82</v>
      </c>
      <c r="E1428" s="71">
        <v>398</v>
      </c>
      <c r="F1428" s="71">
        <v>1303</v>
      </c>
      <c r="G1428" s="70" t="s">
        <v>307</v>
      </c>
      <c r="H1428" s="70" t="s">
        <v>159</v>
      </c>
      <c r="J1428" s="55"/>
      <c r="K1428" s="70"/>
      <c r="L1428" s="70"/>
      <c r="M1428" s="64"/>
      <c r="N1428" s="70"/>
      <c r="O1428" s="71"/>
      <c r="P1428" s="71"/>
      <c r="Q1428" s="70"/>
      <c r="R1428" s="70"/>
      <c r="S1428" s="55"/>
    </row>
    <row r="1429" spans="1:19" x14ac:dyDescent="0.25">
      <c r="A1429" s="70" t="s">
        <v>1256</v>
      </c>
      <c r="B1429" s="70" t="s">
        <v>1256</v>
      </c>
      <c r="C1429" s="73" t="s">
        <v>947</v>
      </c>
      <c r="D1429" s="70" t="s">
        <v>79</v>
      </c>
      <c r="E1429" s="71">
        <v>327</v>
      </c>
      <c r="F1429" s="71">
        <v>1458</v>
      </c>
      <c r="G1429" s="70" t="s">
        <v>347</v>
      </c>
      <c r="H1429" s="70" t="s">
        <v>117</v>
      </c>
      <c r="J1429" s="55"/>
      <c r="K1429" s="70"/>
      <c r="L1429" s="70"/>
      <c r="M1429" s="64"/>
      <c r="N1429" s="70"/>
      <c r="O1429" s="71"/>
      <c r="P1429" s="71"/>
      <c r="Q1429" s="70"/>
      <c r="R1429" s="70"/>
      <c r="S1429" s="55"/>
    </row>
    <row r="1430" spans="1:19" x14ac:dyDescent="0.25">
      <c r="A1430" s="70" t="s">
        <v>608</v>
      </c>
      <c r="B1430" s="70" t="s">
        <v>1257</v>
      </c>
      <c r="C1430" s="73" t="s">
        <v>2460</v>
      </c>
      <c r="D1430" s="70" t="s">
        <v>250</v>
      </c>
      <c r="E1430" s="71">
        <v>204</v>
      </c>
      <c r="F1430" s="71">
        <v>1733</v>
      </c>
      <c r="G1430" s="70" t="s">
        <v>349</v>
      </c>
      <c r="H1430" s="70" t="s">
        <v>131</v>
      </c>
      <c r="J1430" s="55"/>
      <c r="K1430" s="70"/>
      <c r="L1430" s="70"/>
      <c r="M1430" s="64"/>
      <c r="N1430" s="70"/>
      <c r="O1430" s="71"/>
      <c r="P1430" s="71"/>
      <c r="Q1430" s="70"/>
      <c r="R1430" s="70"/>
      <c r="S1430" s="55"/>
    </row>
    <row r="1431" spans="1:19" x14ac:dyDescent="0.25">
      <c r="A1431" s="70" t="s">
        <v>1258</v>
      </c>
      <c r="B1431" s="70" t="s">
        <v>858</v>
      </c>
      <c r="C1431" s="73" t="s">
        <v>91</v>
      </c>
      <c r="D1431" s="70" t="s">
        <v>78</v>
      </c>
      <c r="E1431" s="71">
        <v>778</v>
      </c>
      <c r="F1431" s="71">
        <v>1298</v>
      </c>
      <c r="G1431" s="70" t="s">
        <v>252</v>
      </c>
      <c r="H1431" s="70" t="s">
        <v>99</v>
      </c>
      <c r="J1431" s="55"/>
      <c r="K1431" s="70"/>
      <c r="L1431" s="70"/>
      <c r="M1431" s="64"/>
      <c r="N1431" s="70"/>
      <c r="O1431" s="71"/>
      <c r="P1431" s="71"/>
      <c r="Q1431" s="70"/>
      <c r="R1431" s="70"/>
      <c r="S1431" s="55"/>
    </row>
    <row r="1432" spans="1:19" x14ac:dyDescent="0.25">
      <c r="A1432" s="70" t="s">
        <v>1259</v>
      </c>
      <c r="B1432" s="70" t="s">
        <v>562</v>
      </c>
      <c r="C1432" s="73" t="s">
        <v>725</v>
      </c>
      <c r="D1432" s="70" t="s">
        <v>79</v>
      </c>
      <c r="E1432" s="71">
        <v>343</v>
      </c>
      <c r="F1432" s="71">
        <v>1461</v>
      </c>
      <c r="G1432" s="70" t="s">
        <v>365</v>
      </c>
      <c r="H1432" s="70" t="s">
        <v>113</v>
      </c>
      <c r="J1432" s="55"/>
      <c r="K1432" s="70"/>
      <c r="L1432" s="70"/>
      <c r="M1432" s="64"/>
      <c r="N1432" s="70"/>
      <c r="O1432" s="71"/>
      <c r="P1432" s="71"/>
      <c r="Q1432" s="70"/>
      <c r="R1432" s="70"/>
      <c r="S1432" s="55"/>
    </row>
    <row r="1433" spans="1:19" x14ac:dyDescent="0.25">
      <c r="A1433" s="70" t="s">
        <v>1260</v>
      </c>
      <c r="B1433" s="70" t="s">
        <v>548</v>
      </c>
      <c r="C1433" s="73" t="s">
        <v>1793</v>
      </c>
      <c r="D1433" s="70" t="s">
        <v>81</v>
      </c>
      <c r="E1433" s="71">
        <v>359</v>
      </c>
      <c r="F1433" s="71">
        <v>1404</v>
      </c>
      <c r="G1433" s="70" t="s">
        <v>255</v>
      </c>
      <c r="H1433" s="70" t="s">
        <v>139</v>
      </c>
      <c r="J1433" s="55"/>
      <c r="K1433" s="70"/>
      <c r="L1433" s="70"/>
      <c r="M1433" s="64"/>
      <c r="N1433" s="70"/>
      <c r="O1433" s="71"/>
      <c r="P1433" s="71"/>
      <c r="Q1433" s="70"/>
      <c r="R1433" s="70"/>
      <c r="S1433" s="55"/>
    </row>
    <row r="1434" spans="1:19" x14ac:dyDescent="0.25">
      <c r="A1434" s="70" t="s">
        <v>1261</v>
      </c>
      <c r="B1434" s="70" t="s">
        <v>298</v>
      </c>
      <c r="C1434" s="73" t="s">
        <v>1811</v>
      </c>
      <c r="D1434" s="70" t="s">
        <v>81</v>
      </c>
      <c r="E1434" s="71">
        <v>362</v>
      </c>
      <c r="F1434" s="71">
        <v>1360</v>
      </c>
      <c r="G1434" s="70" t="s">
        <v>249</v>
      </c>
      <c r="H1434" s="70" t="s">
        <v>127</v>
      </c>
      <c r="J1434" s="55"/>
      <c r="K1434" s="70"/>
      <c r="L1434" s="70"/>
      <c r="M1434" s="64"/>
      <c r="N1434" s="70"/>
      <c r="O1434" s="71"/>
      <c r="P1434" s="71"/>
      <c r="Q1434" s="70"/>
      <c r="R1434" s="70"/>
      <c r="S1434" s="55"/>
    </row>
    <row r="1435" spans="1:19" x14ac:dyDescent="0.25">
      <c r="A1435" s="70" t="s">
        <v>1727</v>
      </c>
      <c r="B1435" s="70" t="s">
        <v>1262</v>
      </c>
      <c r="C1435" s="73" t="s">
        <v>1285</v>
      </c>
      <c r="D1435" s="70" t="s">
        <v>81</v>
      </c>
      <c r="E1435" s="71">
        <v>256</v>
      </c>
      <c r="F1435" s="71">
        <v>1545</v>
      </c>
      <c r="G1435" s="70" t="s">
        <v>543</v>
      </c>
      <c r="H1435" s="70" t="s">
        <v>153</v>
      </c>
      <c r="J1435" s="55"/>
      <c r="K1435" s="70"/>
      <c r="L1435" s="70"/>
      <c r="M1435" s="64"/>
      <c r="N1435" s="70"/>
      <c r="O1435" s="71"/>
      <c r="P1435" s="71"/>
      <c r="Q1435" s="70"/>
      <c r="R1435" s="70"/>
      <c r="S1435" s="55"/>
    </row>
    <row r="1436" spans="1:19" x14ac:dyDescent="0.25">
      <c r="A1436" s="70" t="s">
        <v>1263</v>
      </c>
      <c r="B1436" s="70" t="s">
        <v>699</v>
      </c>
      <c r="C1436" s="73" t="s">
        <v>1040</v>
      </c>
      <c r="D1436" s="70" t="s">
        <v>78</v>
      </c>
      <c r="E1436" s="71">
        <v>338</v>
      </c>
      <c r="F1436" s="71">
        <v>1397</v>
      </c>
      <c r="G1436" s="70" t="s">
        <v>255</v>
      </c>
      <c r="H1436" s="70" t="s">
        <v>93</v>
      </c>
      <c r="J1436" s="55"/>
      <c r="K1436" s="70"/>
      <c r="L1436" s="70"/>
      <c r="M1436" s="64"/>
      <c r="N1436" s="70"/>
      <c r="O1436" s="71"/>
      <c r="P1436" s="71"/>
      <c r="Q1436" s="70"/>
      <c r="R1436" s="70"/>
      <c r="S1436" s="55"/>
    </row>
    <row r="1437" spans="1:19" x14ac:dyDescent="0.25">
      <c r="A1437" s="70" t="s">
        <v>553</v>
      </c>
      <c r="B1437" s="70" t="s">
        <v>553</v>
      </c>
      <c r="C1437" s="73" t="s">
        <v>1808</v>
      </c>
      <c r="D1437" s="70" t="s">
        <v>82</v>
      </c>
      <c r="E1437" s="71">
        <v>338</v>
      </c>
      <c r="F1437" s="71">
        <v>1375</v>
      </c>
      <c r="G1437" s="70" t="s">
        <v>258</v>
      </c>
      <c r="H1437" s="70" t="s">
        <v>157</v>
      </c>
      <c r="J1437" s="55"/>
      <c r="K1437" s="70"/>
      <c r="L1437" s="70"/>
      <c r="M1437" s="64"/>
      <c r="N1437" s="70"/>
      <c r="O1437" s="71"/>
      <c r="P1437" s="71"/>
      <c r="Q1437" s="70"/>
      <c r="R1437" s="70"/>
      <c r="S1437" s="55"/>
    </row>
    <row r="1438" spans="1:19" x14ac:dyDescent="0.25">
      <c r="A1438" s="70" t="s">
        <v>1264</v>
      </c>
      <c r="B1438" s="70" t="s">
        <v>1265</v>
      </c>
      <c r="C1438" s="73" t="s">
        <v>1808</v>
      </c>
      <c r="D1438" s="70" t="s">
        <v>82</v>
      </c>
      <c r="E1438" s="71">
        <v>310</v>
      </c>
      <c r="F1438" s="71">
        <v>1394</v>
      </c>
      <c r="G1438" s="70" t="s">
        <v>258</v>
      </c>
      <c r="H1438" s="70" t="s">
        <v>157</v>
      </c>
      <c r="J1438" s="55"/>
      <c r="K1438" s="70"/>
      <c r="L1438" s="70"/>
      <c r="M1438" s="64"/>
      <c r="N1438" s="70"/>
      <c r="O1438" s="71"/>
      <c r="P1438" s="71"/>
      <c r="Q1438" s="70"/>
      <c r="R1438" s="70"/>
      <c r="S1438" s="55"/>
    </row>
    <row r="1439" spans="1:19" x14ac:dyDescent="0.25">
      <c r="A1439" s="70" t="s">
        <v>1035</v>
      </c>
      <c r="B1439" s="70" t="s">
        <v>1035</v>
      </c>
      <c r="C1439" s="73" t="s">
        <v>1806</v>
      </c>
      <c r="D1439" s="70" t="s">
        <v>82</v>
      </c>
      <c r="E1439" s="71">
        <v>254</v>
      </c>
      <c r="F1439" s="71">
        <v>1491</v>
      </c>
      <c r="G1439" s="70" t="s">
        <v>345</v>
      </c>
      <c r="H1439" s="70" t="s">
        <v>155</v>
      </c>
      <c r="J1439" s="55"/>
      <c r="K1439" s="70"/>
      <c r="L1439" s="70"/>
      <c r="M1439" s="64"/>
      <c r="N1439" s="70"/>
      <c r="O1439" s="71"/>
      <c r="P1439" s="71"/>
      <c r="Q1439" s="70"/>
      <c r="R1439" s="70"/>
      <c r="S1439" s="55"/>
    </row>
    <row r="1440" spans="1:19" x14ac:dyDescent="0.25">
      <c r="A1440" s="70" t="s">
        <v>1266</v>
      </c>
      <c r="B1440" s="70" t="s">
        <v>1266</v>
      </c>
      <c r="C1440" s="73" t="s">
        <v>1285</v>
      </c>
      <c r="D1440" s="70" t="s">
        <v>81</v>
      </c>
      <c r="E1440" s="71">
        <v>298</v>
      </c>
      <c r="F1440" s="71">
        <v>1468</v>
      </c>
      <c r="G1440" s="70" t="s">
        <v>543</v>
      </c>
      <c r="H1440" s="70" t="s">
        <v>153</v>
      </c>
      <c r="J1440" s="55"/>
      <c r="K1440" s="70"/>
      <c r="L1440" s="70"/>
      <c r="M1440" s="64"/>
      <c r="N1440" s="70"/>
      <c r="O1440" s="71"/>
      <c r="P1440" s="71"/>
      <c r="Q1440" s="70"/>
      <c r="R1440" s="70"/>
      <c r="S1440" s="55"/>
    </row>
    <row r="1441" spans="1:19" x14ac:dyDescent="0.25">
      <c r="A1441" s="70" t="s">
        <v>1267</v>
      </c>
      <c r="B1441" s="70" t="s">
        <v>807</v>
      </c>
      <c r="C1441" s="73" t="s">
        <v>88</v>
      </c>
      <c r="D1441" s="70" t="s">
        <v>80</v>
      </c>
      <c r="E1441" s="71">
        <v>616</v>
      </c>
      <c r="F1441" s="71">
        <v>1110</v>
      </c>
      <c r="G1441" s="70" t="s">
        <v>88</v>
      </c>
      <c r="H1441" s="70" t="s">
        <v>88</v>
      </c>
      <c r="J1441" s="55"/>
      <c r="K1441" s="70"/>
      <c r="L1441" s="70"/>
      <c r="M1441" s="64"/>
      <c r="N1441" s="70"/>
      <c r="O1441" s="71"/>
      <c r="P1441" s="71"/>
      <c r="Q1441" s="70"/>
      <c r="R1441" s="70"/>
      <c r="S1441" s="55"/>
    </row>
    <row r="1442" spans="1:19" x14ac:dyDescent="0.25">
      <c r="A1442" s="70" t="s">
        <v>1268</v>
      </c>
      <c r="B1442" s="70" t="s">
        <v>1269</v>
      </c>
      <c r="C1442" s="73" t="s">
        <v>1474</v>
      </c>
      <c r="D1442" s="70" t="s">
        <v>79</v>
      </c>
      <c r="E1442" s="71">
        <v>331</v>
      </c>
      <c r="F1442" s="71">
        <v>1505</v>
      </c>
      <c r="G1442" s="70" t="s">
        <v>365</v>
      </c>
      <c r="H1442" s="70" t="s">
        <v>123</v>
      </c>
      <c r="J1442" s="55"/>
      <c r="K1442" s="70"/>
      <c r="L1442" s="70"/>
      <c r="M1442" s="64"/>
      <c r="N1442" s="70"/>
      <c r="O1442" s="71"/>
      <c r="P1442" s="71"/>
      <c r="Q1442" s="70"/>
      <c r="R1442" s="70"/>
      <c r="S1442" s="55"/>
    </row>
    <row r="1443" spans="1:19" x14ac:dyDescent="0.25">
      <c r="A1443" s="70" t="s">
        <v>1270</v>
      </c>
      <c r="B1443" s="70" t="s">
        <v>780</v>
      </c>
      <c r="C1443" s="73" t="s">
        <v>1808</v>
      </c>
      <c r="D1443" s="70" t="s">
        <v>82</v>
      </c>
      <c r="E1443" s="71">
        <v>375</v>
      </c>
      <c r="F1443" s="71">
        <v>1337</v>
      </c>
      <c r="G1443" s="70" t="s">
        <v>258</v>
      </c>
      <c r="H1443" s="70" t="s">
        <v>157</v>
      </c>
      <c r="J1443" s="55"/>
      <c r="K1443" s="70"/>
      <c r="L1443" s="70"/>
      <c r="M1443" s="64"/>
      <c r="N1443" s="70"/>
      <c r="O1443" s="71"/>
      <c r="P1443" s="71"/>
      <c r="Q1443" s="70"/>
      <c r="R1443" s="70"/>
      <c r="S1443" s="55"/>
    </row>
    <row r="1444" spans="1:19" x14ac:dyDescent="0.25">
      <c r="A1444" s="70" t="s">
        <v>1271</v>
      </c>
      <c r="B1444" s="70" t="s">
        <v>548</v>
      </c>
      <c r="C1444" s="73" t="s">
        <v>1793</v>
      </c>
      <c r="D1444" s="70" t="s">
        <v>81</v>
      </c>
      <c r="E1444" s="71">
        <v>362</v>
      </c>
      <c r="F1444" s="71">
        <v>1404</v>
      </c>
      <c r="G1444" s="70" t="s">
        <v>255</v>
      </c>
      <c r="H1444" s="70" t="s">
        <v>139</v>
      </c>
      <c r="J1444" s="55"/>
      <c r="K1444" s="70"/>
      <c r="L1444" s="70"/>
      <c r="M1444" s="64"/>
      <c r="N1444" s="70"/>
      <c r="O1444" s="71"/>
      <c r="P1444" s="71"/>
      <c r="Q1444" s="70"/>
      <c r="R1444" s="70"/>
      <c r="S1444" s="55"/>
    </row>
    <row r="1445" spans="1:19" x14ac:dyDescent="0.25">
      <c r="A1445" s="70" t="s">
        <v>1272</v>
      </c>
      <c r="B1445" s="70" t="s">
        <v>1044</v>
      </c>
      <c r="C1445" s="73" t="s">
        <v>1798</v>
      </c>
      <c r="D1445" s="70" t="s">
        <v>82</v>
      </c>
      <c r="E1445" s="71">
        <v>285</v>
      </c>
      <c r="F1445" s="71">
        <v>1432</v>
      </c>
      <c r="G1445" s="70" t="s">
        <v>258</v>
      </c>
      <c r="H1445" s="70" t="s">
        <v>155</v>
      </c>
      <c r="J1445" s="55"/>
      <c r="K1445" s="70"/>
      <c r="L1445" s="70"/>
      <c r="M1445" s="64"/>
      <c r="N1445" s="70"/>
      <c r="O1445" s="71"/>
      <c r="P1445" s="71"/>
      <c r="Q1445" s="70"/>
      <c r="R1445" s="70"/>
      <c r="S1445" s="55"/>
    </row>
    <row r="1446" spans="1:19" x14ac:dyDescent="0.25">
      <c r="A1446" s="70" t="s">
        <v>1273</v>
      </c>
      <c r="B1446" s="70" t="s">
        <v>486</v>
      </c>
      <c r="C1446" s="73" t="s">
        <v>1795</v>
      </c>
      <c r="D1446" s="70" t="s">
        <v>83</v>
      </c>
      <c r="E1446" s="71">
        <v>721</v>
      </c>
      <c r="F1446" s="71">
        <v>1056</v>
      </c>
      <c r="G1446" s="70" t="s">
        <v>315</v>
      </c>
      <c r="H1446" s="70" t="s">
        <v>167</v>
      </c>
      <c r="J1446" s="55"/>
      <c r="K1446" s="70"/>
      <c r="L1446" s="70"/>
      <c r="M1446" s="64"/>
      <c r="N1446" s="70"/>
      <c r="O1446" s="71"/>
      <c r="P1446" s="71"/>
      <c r="Q1446" s="70"/>
      <c r="R1446" s="70"/>
      <c r="S1446" s="55"/>
    </row>
    <row r="1447" spans="1:19" x14ac:dyDescent="0.25">
      <c r="A1447" s="70" t="s">
        <v>1274</v>
      </c>
      <c r="B1447" s="70" t="s">
        <v>1029</v>
      </c>
      <c r="C1447" s="73" t="s">
        <v>1798</v>
      </c>
      <c r="D1447" s="70" t="s">
        <v>82</v>
      </c>
      <c r="E1447" s="71">
        <v>261</v>
      </c>
      <c r="F1447" s="71">
        <v>1432</v>
      </c>
      <c r="G1447" s="70" t="s">
        <v>258</v>
      </c>
      <c r="H1447" s="70" t="s">
        <v>155</v>
      </c>
      <c r="J1447" s="55"/>
      <c r="K1447" s="70"/>
      <c r="L1447" s="70"/>
      <c r="M1447" s="64"/>
      <c r="N1447" s="70"/>
      <c r="O1447" s="71"/>
      <c r="P1447" s="71"/>
      <c r="Q1447" s="70"/>
      <c r="R1447" s="70"/>
      <c r="S1447" s="55"/>
    </row>
    <row r="1448" spans="1:19" x14ac:dyDescent="0.25">
      <c r="A1448" s="70" t="s">
        <v>1275</v>
      </c>
      <c r="B1448" s="70" t="s">
        <v>816</v>
      </c>
      <c r="C1448" s="73" t="s">
        <v>1391</v>
      </c>
      <c r="D1448" s="70" t="s">
        <v>83</v>
      </c>
      <c r="E1448" s="71">
        <v>622</v>
      </c>
      <c r="F1448" s="71">
        <v>1116</v>
      </c>
      <c r="G1448" s="70" t="s">
        <v>322</v>
      </c>
      <c r="H1448" s="70" t="s">
        <v>167</v>
      </c>
      <c r="J1448" s="55"/>
      <c r="K1448" s="70"/>
      <c r="L1448" s="70"/>
      <c r="M1448" s="64"/>
      <c r="N1448" s="70"/>
      <c r="O1448" s="71"/>
      <c r="P1448" s="71"/>
      <c r="Q1448" s="70"/>
      <c r="R1448" s="70"/>
      <c r="S1448" s="55"/>
    </row>
    <row r="1449" spans="1:19" x14ac:dyDescent="0.25">
      <c r="A1449" s="70" t="s">
        <v>888</v>
      </c>
      <c r="B1449" s="70" t="s">
        <v>888</v>
      </c>
      <c r="C1449" s="73" t="s">
        <v>1810</v>
      </c>
      <c r="D1449" s="70" t="s">
        <v>82</v>
      </c>
      <c r="E1449" s="71">
        <v>373</v>
      </c>
      <c r="F1449" s="71">
        <v>1318</v>
      </c>
      <c r="G1449" s="70" t="s">
        <v>258</v>
      </c>
      <c r="H1449" s="70" t="s">
        <v>157</v>
      </c>
      <c r="J1449" s="55"/>
      <c r="K1449" s="70"/>
      <c r="L1449" s="70"/>
      <c r="M1449" s="64"/>
      <c r="N1449" s="70"/>
      <c r="O1449" s="71"/>
      <c r="P1449" s="71"/>
      <c r="Q1449" s="70"/>
      <c r="R1449" s="70"/>
      <c r="S1449" s="55"/>
    </row>
    <row r="1450" spans="1:19" x14ac:dyDescent="0.25">
      <c r="A1450" s="70" t="s">
        <v>496</v>
      </c>
      <c r="B1450" s="70" t="s">
        <v>496</v>
      </c>
      <c r="C1450" s="73" t="s">
        <v>1798</v>
      </c>
      <c r="D1450" s="70" t="s">
        <v>82</v>
      </c>
      <c r="E1450" s="71">
        <v>294</v>
      </c>
      <c r="F1450" s="71">
        <v>1425</v>
      </c>
      <c r="G1450" s="70" t="s">
        <v>264</v>
      </c>
      <c r="H1450" s="70" t="s">
        <v>157</v>
      </c>
      <c r="J1450" s="55"/>
      <c r="K1450" s="70"/>
      <c r="L1450" s="70"/>
      <c r="M1450" s="64"/>
      <c r="N1450" s="70"/>
      <c r="O1450" s="71"/>
      <c r="P1450" s="71"/>
      <c r="Q1450" s="70"/>
      <c r="R1450" s="70"/>
      <c r="S1450" s="55"/>
    </row>
    <row r="1451" spans="1:19" x14ac:dyDescent="0.25">
      <c r="A1451" s="70" t="s">
        <v>1276</v>
      </c>
      <c r="B1451" s="70" t="s">
        <v>689</v>
      </c>
      <c r="C1451" s="73" t="s">
        <v>151</v>
      </c>
      <c r="D1451" s="70" t="s">
        <v>82</v>
      </c>
      <c r="E1451" s="71">
        <v>365</v>
      </c>
      <c r="F1451" s="71">
        <v>1407</v>
      </c>
      <c r="G1451" s="70" t="s">
        <v>273</v>
      </c>
      <c r="H1451" s="70" t="s">
        <v>151</v>
      </c>
      <c r="J1451" s="55"/>
      <c r="K1451" s="70"/>
      <c r="L1451" s="70"/>
      <c r="M1451" s="64"/>
      <c r="N1451" s="70"/>
      <c r="O1451" s="71"/>
      <c r="P1451" s="71"/>
      <c r="Q1451" s="70"/>
      <c r="R1451" s="70"/>
      <c r="S1451" s="55"/>
    </row>
    <row r="1452" spans="1:19" x14ac:dyDescent="0.25">
      <c r="A1452" s="70" t="s">
        <v>1277</v>
      </c>
      <c r="B1452" s="70" t="s">
        <v>1277</v>
      </c>
      <c r="C1452" s="73" t="s">
        <v>1805</v>
      </c>
      <c r="D1452" s="70" t="s">
        <v>81</v>
      </c>
      <c r="E1452" s="71">
        <v>459</v>
      </c>
      <c r="F1452" s="71">
        <v>1428</v>
      </c>
      <c r="G1452" s="70" t="s">
        <v>273</v>
      </c>
      <c r="H1452" s="70" t="s">
        <v>133</v>
      </c>
      <c r="J1452" s="55"/>
      <c r="K1452" s="70"/>
      <c r="L1452" s="70"/>
      <c r="M1452" s="64"/>
      <c r="N1452" s="70"/>
      <c r="O1452" s="71"/>
      <c r="P1452" s="71"/>
      <c r="Q1452" s="70"/>
      <c r="R1452" s="70"/>
      <c r="S1452" s="55"/>
    </row>
    <row r="1453" spans="1:19" x14ac:dyDescent="0.25">
      <c r="A1453" s="70" t="s">
        <v>1278</v>
      </c>
      <c r="B1453" s="70" t="s">
        <v>521</v>
      </c>
      <c r="C1453" s="73" t="s">
        <v>1795</v>
      </c>
      <c r="D1453" s="70" t="s">
        <v>83</v>
      </c>
      <c r="E1453" s="71">
        <v>726</v>
      </c>
      <c r="F1453" s="71">
        <v>1036</v>
      </c>
      <c r="G1453" s="70" t="s">
        <v>270</v>
      </c>
      <c r="H1453" s="70" t="s">
        <v>168</v>
      </c>
      <c r="J1453" s="55"/>
      <c r="K1453" s="70"/>
      <c r="L1453" s="70"/>
      <c r="M1453" s="64"/>
      <c r="N1453" s="70"/>
      <c r="O1453" s="71"/>
      <c r="P1453" s="71"/>
      <c r="Q1453" s="70"/>
      <c r="R1453" s="70"/>
      <c r="S1453" s="55"/>
    </row>
    <row r="1454" spans="1:19" x14ac:dyDescent="0.25">
      <c r="A1454" s="70" t="s">
        <v>1279</v>
      </c>
      <c r="B1454" s="70" t="s">
        <v>280</v>
      </c>
      <c r="C1454" s="73" t="s">
        <v>88</v>
      </c>
      <c r="D1454" s="70" t="s">
        <v>80</v>
      </c>
      <c r="E1454" s="71">
        <v>512</v>
      </c>
      <c r="F1454" s="71">
        <v>1114</v>
      </c>
      <c r="G1454" s="70" t="s">
        <v>88</v>
      </c>
      <c r="H1454" s="70" t="s">
        <v>88</v>
      </c>
      <c r="J1454" s="55"/>
      <c r="K1454" s="70"/>
      <c r="L1454" s="70"/>
      <c r="M1454" s="64"/>
      <c r="N1454" s="70"/>
      <c r="O1454" s="71"/>
      <c r="P1454" s="71"/>
      <c r="Q1454" s="70"/>
      <c r="R1454" s="70"/>
      <c r="S1454" s="55"/>
    </row>
    <row r="1455" spans="1:19" x14ac:dyDescent="0.25">
      <c r="A1455" s="70" t="s">
        <v>1088</v>
      </c>
      <c r="B1455" s="70" t="s">
        <v>1088</v>
      </c>
      <c r="C1455" s="73" t="s">
        <v>1612</v>
      </c>
      <c r="D1455" s="70" t="s">
        <v>83</v>
      </c>
      <c r="E1455" s="71">
        <v>623</v>
      </c>
      <c r="F1455" s="71">
        <v>1112</v>
      </c>
      <c r="G1455" s="70" t="s">
        <v>322</v>
      </c>
      <c r="H1455" s="70" t="s">
        <v>167</v>
      </c>
      <c r="J1455" s="55"/>
      <c r="K1455" s="70"/>
      <c r="L1455" s="70"/>
      <c r="M1455" s="64"/>
      <c r="N1455" s="70"/>
      <c r="O1455" s="71"/>
      <c r="P1455" s="71"/>
      <c r="Q1455" s="70"/>
      <c r="R1455" s="70"/>
      <c r="S1455" s="55"/>
    </row>
    <row r="1456" spans="1:19" x14ac:dyDescent="0.25">
      <c r="A1456" s="70" t="s">
        <v>1280</v>
      </c>
      <c r="B1456" s="70" t="s">
        <v>1281</v>
      </c>
      <c r="C1456" s="73" t="s">
        <v>2460</v>
      </c>
      <c r="D1456" s="70" t="s">
        <v>79</v>
      </c>
      <c r="E1456" s="71">
        <v>286</v>
      </c>
      <c r="F1456" s="71">
        <v>1548</v>
      </c>
      <c r="G1456" s="70" t="s">
        <v>303</v>
      </c>
      <c r="H1456" s="70" t="s">
        <v>131</v>
      </c>
      <c r="J1456" s="55"/>
      <c r="K1456" s="70"/>
      <c r="L1456" s="70"/>
      <c r="M1456" s="64"/>
      <c r="N1456" s="70"/>
      <c r="O1456" s="71"/>
      <c r="P1456" s="71"/>
      <c r="Q1456" s="70"/>
      <c r="R1456" s="70"/>
      <c r="S1456" s="55"/>
    </row>
    <row r="1457" spans="1:19" x14ac:dyDescent="0.25">
      <c r="A1457" s="70" t="s">
        <v>1282</v>
      </c>
      <c r="B1457" s="70" t="s">
        <v>291</v>
      </c>
      <c r="C1457" s="73" t="s">
        <v>276</v>
      </c>
      <c r="D1457" s="70" t="s">
        <v>78</v>
      </c>
      <c r="E1457" s="71">
        <v>485</v>
      </c>
      <c r="F1457" s="71">
        <v>1359</v>
      </c>
      <c r="G1457" s="70" t="s">
        <v>252</v>
      </c>
      <c r="H1457" s="70" t="s">
        <v>97</v>
      </c>
      <c r="J1457" s="55"/>
      <c r="K1457" s="70"/>
      <c r="L1457" s="70"/>
      <c r="M1457" s="64"/>
      <c r="N1457" s="70"/>
      <c r="O1457" s="71"/>
      <c r="P1457" s="71"/>
      <c r="Q1457" s="70"/>
      <c r="R1457" s="70"/>
      <c r="S1457" s="55"/>
    </row>
    <row r="1458" spans="1:19" x14ac:dyDescent="0.25">
      <c r="A1458" s="70" t="s">
        <v>1283</v>
      </c>
      <c r="B1458" s="70" t="s">
        <v>300</v>
      </c>
      <c r="C1458" s="73" t="s">
        <v>1792</v>
      </c>
      <c r="D1458" s="70" t="s">
        <v>81</v>
      </c>
      <c r="E1458" s="71">
        <v>628</v>
      </c>
      <c r="F1458" s="71">
        <v>1352</v>
      </c>
      <c r="G1458" s="70" t="s">
        <v>273</v>
      </c>
      <c r="H1458" s="70" t="s">
        <v>129</v>
      </c>
      <c r="J1458" s="55"/>
      <c r="K1458" s="70"/>
      <c r="L1458" s="70"/>
      <c r="M1458" s="64"/>
      <c r="N1458" s="70"/>
      <c r="O1458" s="71"/>
      <c r="P1458" s="71"/>
      <c r="Q1458" s="70"/>
      <c r="R1458" s="70"/>
      <c r="S1458" s="55"/>
    </row>
    <row r="1459" spans="1:19" x14ac:dyDescent="0.25">
      <c r="A1459" s="70" t="s">
        <v>1284</v>
      </c>
      <c r="B1459" s="70" t="s">
        <v>910</v>
      </c>
      <c r="C1459" s="73" t="s">
        <v>1796</v>
      </c>
      <c r="D1459" s="70" t="s">
        <v>82</v>
      </c>
      <c r="E1459" s="71">
        <v>317</v>
      </c>
      <c r="F1459" s="71">
        <v>1342</v>
      </c>
      <c r="G1459" s="70" t="s">
        <v>258</v>
      </c>
      <c r="H1459" s="70" t="s">
        <v>157</v>
      </c>
      <c r="J1459" s="55"/>
      <c r="K1459" s="70"/>
      <c r="L1459" s="70"/>
      <c r="M1459" s="64"/>
      <c r="N1459" s="70"/>
      <c r="O1459" s="71"/>
      <c r="P1459" s="71"/>
      <c r="Q1459" s="70"/>
      <c r="R1459" s="70"/>
      <c r="S1459" s="55"/>
    </row>
    <row r="1460" spans="1:19" x14ac:dyDescent="0.25">
      <c r="A1460" s="70" t="s">
        <v>1285</v>
      </c>
      <c r="B1460" s="70" t="s">
        <v>824</v>
      </c>
      <c r="C1460" s="73" t="s">
        <v>1285</v>
      </c>
      <c r="D1460" s="70" t="s">
        <v>81</v>
      </c>
      <c r="E1460" s="71">
        <v>333</v>
      </c>
      <c r="F1460" s="71">
        <v>1444</v>
      </c>
      <c r="G1460" s="70" t="s">
        <v>273</v>
      </c>
      <c r="H1460" s="70" t="s">
        <v>153</v>
      </c>
      <c r="J1460" s="55"/>
      <c r="K1460" s="70"/>
      <c r="L1460" s="70"/>
      <c r="M1460" s="64"/>
      <c r="N1460" s="70"/>
      <c r="O1460" s="71"/>
      <c r="P1460" s="71"/>
      <c r="Q1460" s="70"/>
      <c r="R1460" s="70"/>
      <c r="S1460" s="55"/>
    </row>
    <row r="1461" spans="1:19" x14ac:dyDescent="0.25">
      <c r="A1461" s="70" t="s">
        <v>1286</v>
      </c>
      <c r="B1461" s="70" t="s">
        <v>298</v>
      </c>
      <c r="C1461" s="73" t="s">
        <v>1811</v>
      </c>
      <c r="D1461" s="70" t="s">
        <v>81</v>
      </c>
      <c r="E1461" s="71">
        <v>402</v>
      </c>
      <c r="F1461" s="71">
        <v>1355</v>
      </c>
      <c r="G1461" s="70" t="s">
        <v>255</v>
      </c>
      <c r="H1461" s="70" t="s">
        <v>127</v>
      </c>
      <c r="J1461" s="55"/>
      <c r="K1461" s="70"/>
      <c r="L1461" s="70"/>
      <c r="M1461" s="64"/>
      <c r="N1461" s="70"/>
      <c r="O1461" s="71"/>
      <c r="P1461" s="71"/>
      <c r="Q1461" s="70"/>
      <c r="R1461" s="70"/>
      <c r="S1461" s="55"/>
    </row>
    <row r="1462" spans="1:19" x14ac:dyDescent="0.25">
      <c r="A1462" s="70" t="s">
        <v>890</v>
      </c>
      <c r="B1462" s="70" t="s">
        <v>890</v>
      </c>
      <c r="C1462" s="73" t="s">
        <v>340</v>
      </c>
      <c r="D1462" s="70" t="s">
        <v>83</v>
      </c>
      <c r="E1462" s="71">
        <v>495</v>
      </c>
      <c r="F1462" s="71">
        <v>1224</v>
      </c>
      <c r="G1462" s="70" t="s">
        <v>322</v>
      </c>
      <c r="H1462" s="70" t="s">
        <v>170</v>
      </c>
      <c r="J1462" s="55"/>
      <c r="K1462" s="70"/>
      <c r="L1462" s="70"/>
      <c r="M1462" s="64"/>
      <c r="N1462" s="70"/>
      <c r="O1462" s="71"/>
      <c r="P1462" s="71"/>
      <c r="Q1462" s="70"/>
      <c r="R1462" s="70"/>
      <c r="S1462" s="55"/>
    </row>
    <row r="1463" spans="1:19" x14ac:dyDescent="0.25">
      <c r="A1463" s="70" t="s">
        <v>1092</v>
      </c>
      <c r="B1463" s="70" t="s">
        <v>1287</v>
      </c>
      <c r="C1463" s="73" t="s">
        <v>1474</v>
      </c>
      <c r="D1463" s="70" t="s">
        <v>79</v>
      </c>
      <c r="E1463" s="71">
        <v>305</v>
      </c>
      <c r="F1463" s="71">
        <v>1533</v>
      </c>
      <c r="G1463" s="70" t="s">
        <v>303</v>
      </c>
      <c r="H1463" s="70" t="s">
        <v>123</v>
      </c>
      <c r="J1463" s="55"/>
      <c r="K1463" s="70"/>
      <c r="L1463" s="70"/>
      <c r="M1463" s="64"/>
      <c r="N1463" s="70"/>
      <c r="O1463" s="71"/>
      <c r="P1463" s="71"/>
      <c r="Q1463" s="70"/>
      <c r="R1463" s="70"/>
      <c r="S1463" s="55"/>
    </row>
    <row r="1464" spans="1:19" x14ac:dyDescent="0.25">
      <c r="A1464" s="70" t="s">
        <v>1288</v>
      </c>
      <c r="B1464" s="70" t="s">
        <v>276</v>
      </c>
      <c r="C1464" s="73" t="s">
        <v>276</v>
      </c>
      <c r="D1464" s="70" t="s">
        <v>78</v>
      </c>
      <c r="E1464" s="71">
        <v>739</v>
      </c>
      <c r="F1464" s="71">
        <v>1317</v>
      </c>
      <c r="G1464" s="70" t="s">
        <v>252</v>
      </c>
      <c r="H1464" s="70" t="s">
        <v>99</v>
      </c>
      <c r="J1464" s="55"/>
      <c r="K1464" s="70"/>
      <c r="L1464" s="70"/>
      <c r="M1464" s="64"/>
      <c r="N1464" s="70"/>
      <c r="O1464" s="71"/>
      <c r="P1464" s="71"/>
      <c r="Q1464" s="70"/>
      <c r="R1464" s="70"/>
      <c r="S1464" s="55"/>
    </row>
    <row r="1465" spans="1:19" x14ac:dyDescent="0.25">
      <c r="A1465" s="70" t="s">
        <v>1289</v>
      </c>
      <c r="B1465" s="70" t="s">
        <v>278</v>
      </c>
      <c r="C1465" s="73" t="s">
        <v>91</v>
      </c>
      <c r="D1465" s="70" t="s">
        <v>78</v>
      </c>
      <c r="E1465" s="71">
        <v>1027</v>
      </c>
      <c r="F1465" s="71">
        <v>1219</v>
      </c>
      <c r="G1465" s="70" t="s">
        <v>252</v>
      </c>
      <c r="H1465" s="70" t="s">
        <v>91</v>
      </c>
      <c r="J1465" s="55"/>
      <c r="K1465" s="70"/>
      <c r="L1465" s="70"/>
      <c r="M1465" s="64"/>
      <c r="N1465" s="70"/>
      <c r="O1465" s="71"/>
      <c r="P1465" s="71"/>
      <c r="Q1465" s="70"/>
      <c r="R1465" s="70"/>
      <c r="S1465" s="55"/>
    </row>
    <row r="1466" spans="1:19" x14ac:dyDescent="0.25">
      <c r="A1466" s="70" t="s">
        <v>1290</v>
      </c>
      <c r="B1466" s="70" t="s">
        <v>1290</v>
      </c>
      <c r="C1466" s="73" t="s">
        <v>133</v>
      </c>
      <c r="D1466" s="70" t="s">
        <v>81</v>
      </c>
      <c r="E1466" s="71">
        <v>443</v>
      </c>
      <c r="F1466" s="71">
        <v>1516</v>
      </c>
      <c r="G1466" s="70" t="s">
        <v>285</v>
      </c>
      <c r="H1466" s="70" t="s">
        <v>131</v>
      </c>
      <c r="J1466" s="55"/>
      <c r="K1466" s="70"/>
      <c r="L1466" s="70"/>
      <c r="M1466" s="64"/>
      <c r="N1466" s="70"/>
      <c r="O1466" s="71"/>
      <c r="P1466" s="71"/>
      <c r="Q1466" s="70"/>
      <c r="R1466" s="70"/>
      <c r="S1466" s="55"/>
    </row>
    <row r="1467" spans="1:19" x14ac:dyDescent="0.25">
      <c r="A1467" s="70" t="s">
        <v>1291</v>
      </c>
      <c r="B1467" s="70" t="s">
        <v>1292</v>
      </c>
      <c r="C1467" s="73" t="s">
        <v>1474</v>
      </c>
      <c r="D1467" s="70" t="s">
        <v>79</v>
      </c>
      <c r="E1467" s="71">
        <v>347</v>
      </c>
      <c r="F1467" s="71">
        <v>1502</v>
      </c>
      <c r="G1467" s="70" t="s">
        <v>365</v>
      </c>
      <c r="H1467" s="70" t="s">
        <v>123</v>
      </c>
      <c r="J1467" s="55"/>
      <c r="K1467" s="70"/>
      <c r="L1467" s="70"/>
      <c r="M1467" s="64"/>
      <c r="N1467" s="70"/>
      <c r="O1467" s="71"/>
      <c r="P1467" s="71"/>
      <c r="Q1467" s="70"/>
      <c r="R1467" s="70"/>
      <c r="S1467" s="55"/>
    </row>
    <row r="1468" spans="1:19" x14ac:dyDescent="0.25">
      <c r="A1468" s="70" t="s">
        <v>1293</v>
      </c>
      <c r="B1468" s="70" t="s">
        <v>720</v>
      </c>
      <c r="C1468" s="73" t="s">
        <v>1797</v>
      </c>
      <c r="D1468" s="70" t="s">
        <v>79</v>
      </c>
      <c r="E1468" s="71">
        <v>431</v>
      </c>
      <c r="F1468" s="71">
        <v>1282</v>
      </c>
      <c r="G1468" s="70" t="s">
        <v>347</v>
      </c>
      <c r="H1468" s="70" t="s">
        <v>121</v>
      </c>
      <c r="J1468" s="55"/>
      <c r="K1468" s="70"/>
      <c r="L1468" s="70"/>
      <c r="M1468" s="64"/>
      <c r="N1468" s="70"/>
      <c r="O1468" s="71"/>
      <c r="P1468" s="71"/>
      <c r="Q1468" s="70"/>
      <c r="R1468" s="70"/>
      <c r="S1468" s="55"/>
    </row>
    <row r="1469" spans="1:19" x14ac:dyDescent="0.25">
      <c r="A1469" s="70" t="s">
        <v>1294</v>
      </c>
      <c r="B1469" s="70" t="s">
        <v>1096</v>
      </c>
      <c r="C1469" s="73" t="s">
        <v>1796</v>
      </c>
      <c r="D1469" s="70" t="s">
        <v>82</v>
      </c>
      <c r="E1469" s="71">
        <v>286</v>
      </c>
      <c r="F1469" s="71">
        <v>1403</v>
      </c>
      <c r="G1469" s="70" t="s">
        <v>258</v>
      </c>
      <c r="H1469" s="70" t="s">
        <v>155</v>
      </c>
      <c r="J1469" s="55"/>
      <c r="K1469" s="70"/>
      <c r="L1469" s="70"/>
      <c r="M1469" s="64"/>
      <c r="N1469" s="70"/>
      <c r="O1469" s="71"/>
      <c r="P1469" s="71"/>
      <c r="Q1469" s="70"/>
      <c r="R1469" s="70"/>
      <c r="S1469" s="55"/>
    </row>
    <row r="1470" spans="1:19" x14ac:dyDescent="0.25">
      <c r="A1470" s="70" t="s">
        <v>1295</v>
      </c>
      <c r="B1470" s="70" t="s">
        <v>1092</v>
      </c>
      <c r="C1470" s="73" t="s">
        <v>545</v>
      </c>
      <c r="D1470" s="70" t="s">
        <v>79</v>
      </c>
      <c r="E1470" s="71">
        <v>289</v>
      </c>
      <c r="F1470" s="71">
        <v>1547</v>
      </c>
      <c r="G1470" s="70" t="s">
        <v>303</v>
      </c>
      <c r="H1470" s="70" t="s">
        <v>109</v>
      </c>
      <c r="J1470" s="55"/>
      <c r="K1470" s="70"/>
      <c r="L1470" s="70"/>
      <c r="M1470" s="64"/>
      <c r="N1470" s="70"/>
      <c r="O1470" s="71"/>
      <c r="P1470" s="71"/>
      <c r="Q1470" s="70"/>
      <c r="R1470" s="70"/>
      <c r="S1470" s="55"/>
    </row>
    <row r="1471" spans="1:19" x14ac:dyDescent="0.25">
      <c r="A1471" s="70" t="s">
        <v>284</v>
      </c>
      <c r="B1471" s="70" t="s">
        <v>1296</v>
      </c>
      <c r="C1471" s="73" t="s">
        <v>1802</v>
      </c>
      <c r="D1471" s="70" t="s">
        <v>81</v>
      </c>
      <c r="E1471" s="71">
        <v>336</v>
      </c>
      <c r="F1471" s="71">
        <v>1530</v>
      </c>
      <c r="G1471" s="70" t="s">
        <v>285</v>
      </c>
      <c r="H1471" s="70" t="s">
        <v>133</v>
      </c>
      <c r="J1471" s="55"/>
      <c r="K1471" s="70"/>
      <c r="L1471" s="70"/>
      <c r="M1471" s="64"/>
      <c r="N1471" s="70"/>
      <c r="O1471" s="71"/>
      <c r="P1471" s="71"/>
      <c r="Q1471" s="70"/>
      <c r="R1471" s="70"/>
      <c r="S1471" s="55"/>
    </row>
    <row r="1472" spans="1:19" x14ac:dyDescent="0.25">
      <c r="A1472" s="70" t="s">
        <v>1297</v>
      </c>
      <c r="B1472" s="70" t="s">
        <v>1298</v>
      </c>
      <c r="C1472" s="73" t="s">
        <v>151</v>
      </c>
      <c r="D1472" s="70" t="s">
        <v>82</v>
      </c>
      <c r="E1472" s="71">
        <v>225</v>
      </c>
      <c r="F1472" s="71">
        <v>1507</v>
      </c>
      <c r="G1472" s="70" t="s">
        <v>492</v>
      </c>
      <c r="H1472" s="70" t="s">
        <v>151</v>
      </c>
      <c r="J1472" s="55"/>
      <c r="K1472" s="70"/>
      <c r="L1472" s="70"/>
      <c r="M1472" s="64"/>
      <c r="N1472" s="70"/>
      <c r="O1472" s="71"/>
      <c r="P1472" s="71"/>
      <c r="Q1472" s="70"/>
      <c r="R1472" s="70"/>
      <c r="S1472" s="55"/>
    </row>
    <row r="1473" spans="1:19" x14ac:dyDescent="0.25">
      <c r="A1473" s="70" t="s">
        <v>1299</v>
      </c>
      <c r="B1473" s="70" t="s">
        <v>400</v>
      </c>
      <c r="C1473" s="73" t="s">
        <v>1811</v>
      </c>
      <c r="D1473" s="70" t="s">
        <v>81</v>
      </c>
      <c r="E1473" s="71">
        <v>365</v>
      </c>
      <c r="F1473" s="71">
        <v>1341</v>
      </c>
      <c r="G1473" s="70" t="s">
        <v>333</v>
      </c>
      <c r="H1473" s="70" t="s">
        <v>127</v>
      </c>
      <c r="J1473" s="55"/>
      <c r="K1473" s="70"/>
      <c r="L1473" s="70"/>
      <c r="M1473" s="64"/>
      <c r="N1473" s="70"/>
      <c r="O1473" s="71"/>
      <c r="P1473" s="71"/>
      <c r="Q1473" s="70"/>
      <c r="R1473" s="70"/>
      <c r="S1473" s="55"/>
    </row>
    <row r="1474" spans="1:19" x14ac:dyDescent="0.25">
      <c r="A1474" s="70" t="s">
        <v>1300</v>
      </c>
      <c r="B1474" s="70" t="s">
        <v>658</v>
      </c>
      <c r="C1474" s="73" t="s">
        <v>1805</v>
      </c>
      <c r="D1474" s="70" t="s">
        <v>81</v>
      </c>
      <c r="E1474" s="71">
        <v>311</v>
      </c>
      <c r="F1474" s="71">
        <v>1521</v>
      </c>
      <c r="G1474" s="70" t="s">
        <v>349</v>
      </c>
      <c r="H1474" s="70" t="s">
        <v>131</v>
      </c>
      <c r="J1474" s="55"/>
      <c r="K1474" s="70"/>
      <c r="L1474" s="70"/>
      <c r="M1474" s="64"/>
      <c r="N1474" s="70"/>
      <c r="O1474" s="71"/>
      <c r="P1474" s="71"/>
      <c r="Q1474" s="70"/>
      <c r="R1474" s="70"/>
      <c r="S1474" s="55"/>
    </row>
    <row r="1475" spans="1:19" x14ac:dyDescent="0.25">
      <c r="A1475" s="70" t="s">
        <v>1301</v>
      </c>
      <c r="B1475" s="70" t="s">
        <v>343</v>
      </c>
      <c r="C1475" s="73" t="s">
        <v>141</v>
      </c>
      <c r="D1475" s="70" t="s">
        <v>81</v>
      </c>
      <c r="E1475" s="71">
        <v>376</v>
      </c>
      <c r="F1475" s="71">
        <v>1418</v>
      </c>
      <c r="G1475" s="70" t="s">
        <v>255</v>
      </c>
      <c r="H1475" s="70" t="s">
        <v>141</v>
      </c>
      <c r="J1475" s="55"/>
      <c r="K1475" s="70"/>
      <c r="L1475" s="70"/>
      <c r="M1475" s="64"/>
      <c r="N1475" s="70"/>
      <c r="O1475" s="71"/>
      <c r="P1475" s="71"/>
      <c r="Q1475" s="70"/>
      <c r="R1475" s="70"/>
      <c r="S1475" s="55"/>
    </row>
    <row r="1476" spans="1:19" x14ac:dyDescent="0.25">
      <c r="A1476" s="70" t="s">
        <v>1302</v>
      </c>
      <c r="B1476" s="70" t="s">
        <v>1302</v>
      </c>
      <c r="C1476" s="73" t="s">
        <v>947</v>
      </c>
      <c r="D1476" s="70" t="s">
        <v>79</v>
      </c>
      <c r="E1476" s="71">
        <v>318</v>
      </c>
      <c r="F1476" s="71">
        <v>1471</v>
      </c>
      <c r="G1476" s="70" t="s">
        <v>347</v>
      </c>
      <c r="H1476" s="70" t="s">
        <v>117</v>
      </c>
      <c r="J1476" s="55"/>
      <c r="K1476" s="70"/>
      <c r="L1476" s="70"/>
      <c r="M1476" s="64"/>
      <c r="N1476" s="70"/>
      <c r="O1476" s="71"/>
      <c r="P1476" s="71"/>
      <c r="Q1476" s="70"/>
      <c r="R1476" s="70"/>
      <c r="S1476" s="55"/>
    </row>
    <row r="1477" spans="1:19" x14ac:dyDescent="0.25">
      <c r="A1477" s="70" t="s">
        <v>1303</v>
      </c>
      <c r="B1477" s="70" t="s">
        <v>957</v>
      </c>
      <c r="C1477" s="73" t="s">
        <v>1141</v>
      </c>
      <c r="D1477" s="70" t="s">
        <v>83</v>
      </c>
      <c r="E1477" s="71">
        <v>557</v>
      </c>
      <c r="F1477" s="71">
        <v>1133</v>
      </c>
      <c r="G1477" s="70" t="s">
        <v>270</v>
      </c>
      <c r="H1477" s="70" t="s">
        <v>163</v>
      </c>
      <c r="J1477" s="55"/>
      <c r="K1477" s="70"/>
      <c r="L1477" s="70"/>
      <c r="M1477" s="64"/>
      <c r="N1477" s="70"/>
      <c r="O1477" s="71"/>
      <c r="P1477" s="71"/>
      <c r="Q1477" s="70"/>
      <c r="R1477" s="70"/>
      <c r="S1477" s="55"/>
    </row>
    <row r="1478" spans="1:19" x14ac:dyDescent="0.25">
      <c r="A1478" s="70" t="s">
        <v>1265</v>
      </c>
      <c r="B1478" s="70" t="s">
        <v>1265</v>
      </c>
      <c r="C1478" s="73" t="s">
        <v>1808</v>
      </c>
      <c r="D1478" s="70" t="s">
        <v>82</v>
      </c>
      <c r="E1478" s="71">
        <v>317</v>
      </c>
      <c r="F1478" s="71">
        <v>1389</v>
      </c>
      <c r="G1478" s="70" t="s">
        <v>258</v>
      </c>
      <c r="H1478" s="70" t="s">
        <v>157</v>
      </c>
      <c r="J1478" s="55"/>
      <c r="K1478" s="70"/>
      <c r="L1478" s="70"/>
      <c r="M1478" s="64"/>
      <c r="N1478" s="70"/>
      <c r="O1478" s="71"/>
      <c r="P1478" s="71"/>
      <c r="Q1478" s="70"/>
      <c r="R1478" s="70"/>
      <c r="S1478" s="55"/>
    </row>
    <row r="1479" spans="1:19" x14ac:dyDescent="0.25">
      <c r="A1479" s="70" t="s">
        <v>1304</v>
      </c>
      <c r="B1479" s="70" t="s">
        <v>621</v>
      </c>
      <c r="C1479" s="73" t="s">
        <v>1810</v>
      </c>
      <c r="D1479" s="70" t="s">
        <v>82</v>
      </c>
      <c r="E1479" s="71">
        <v>364</v>
      </c>
      <c r="F1479" s="71">
        <v>1286</v>
      </c>
      <c r="G1479" s="70" t="s">
        <v>258</v>
      </c>
      <c r="H1479" s="70" t="s">
        <v>157</v>
      </c>
      <c r="J1479" s="55"/>
      <c r="K1479" s="70"/>
      <c r="L1479" s="70"/>
      <c r="M1479" s="64"/>
      <c r="N1479" s="70"/>
      <c r="O1479" s="71"/>
      <c r="P1479" s="71"/>
      <c r="Q1479" s="70"/>
      <c r="R1479" s="70"/>
      <c r="S1479" s="55"/>
    </row>
    <row r="1480" spans="1:19" x14ac:dyDescent="0.25">
      <c r="A1480" s="70" t="s">
        <v>1305</v>
      </c>
      <c r="B1480" s="70" t="s">
        <v>1306</v>
      </c>
      <c r="C1480" s="73" t="s">
        <v>1795</v>
      </c>
      <c r="D1480" s="70" t="s">
        <v>83</v>
      </c>
      <c r="E1480" s="71">
        <v>680</v>
      </c>
      <c r="F1480" s="71">
        <v>1077</v>
      </c>
      <c r="G1480" s="70" t="s">
        <v>267</v>
      </c>
      <c r="H1480" s="70" t="s">
        <v>167</v>
      </c>
      <c r="J1480" s="55"/>
      <c r="K1480" s="70"/>
      <c r="L1480" s="70"/>
      <c r="M1480" s="64"/>
      <c r="N1480" s="70"/>
      <c r="O1480" s="71"/>
      <c r="P1480" s="71"/>
      <c r="Q1480" s="70"/>
      <c r="R1480" s="70"/>
      <c r="S1480" s="55"/>
    </row>
    <row r="1481" spans="1:19" x14ac:dyDescent="0.25">
      <c r="A1481" s="70" t="s">
        <v>1307</v>
      </c>
      <c r="B1481" s="70" t="s">
        <v>291</v>
      </c>
      <c r="C1481" s="73" t="s">
        <v>276</v>
      </c>
      <c r="D1481" s="70" t="s">
        <v>78</v>
      </c>
      <c r="E1481" s="71">
        <v>468</v>
      </c>
      <c r="F1481" s="71">
        <v>1366</v>
      </c>
      <c r="G1481" s="70" t="s">
        <v>252</v>
      </c>
      <c r="H1481" s="70" t="s">
        <v>97</v>
      </c>
      <c r="J1481" s="55"/>
      <c r="K1481" s="70"/>
      <c r="L1481" s="70"/>
      <c r="M1481" s="64"/>
      <c r="N1481" s="70"/>
      <c r="O1481" s="71"/>
      <c r="P1481" s="71"/>
      <c r="Q1481" s="70"/>
      <c r="R1481" s="70"/>
      <c r="S1481" s="55"/>
    </row>
    <row r="1482" spans="1:19" x14ac:dyDescent="0.25">
      <c r="A1482" s="70" t="s">
        <v>1308</v>
      </c>
      <c r="B1482" s="70" t="s">
        <v>668</v>
      </c>
      <c r="C1482" s="73" t="s">
        <v>1633</v>
      </c>
      <c r="D1482" s="70" t="s">
        <v>79</v>
      </c>
      <c r="E1482" s="71">
        <v>286</v>
      </c>
      <c r="F1482" s="71">
        <v>1532</v>
      </c>
      <c r="G1482" s="70" t="s">
        <v>286</v>
      </c>
      <c r="H1482" s="70" t="s">
        <v>131</v>
      </c>
      <c r="J1482" s="55"/>
      <c r="K1482" s="70"/>
      <c r="L1482" s="70"/>
      <c r="M1482" s="64"/>
      <c r="N1482" s="70"/>
      <c r="O1482" s="71"/>
      <c r="P1482" s="71"/>
      <c r="Q1482" s="70"/>
      <c r="R1482" s="70"/>
      <c r="S1482" s="55"/>
    </row>
    <row r="1483" spans="1:19" x14ac:dyDescent="0.25">
      <c r="A1483" s="70" t="s">
        <v>1309</v>
      </c>
      <c r="B1483" s="70" t="s">
        <v>319</v>
      </c>
      <c r="C1483" s="73" t="s">
        <v>151</v>
      </c>
      <c r="D1483" s="70" t="s">
        <v>82</v>
      </c>
      <c r="E1483" s="71">
        <v>454</v>
      </c>
      <c r="F1483" s="71">
        <v>1387</v>
      </c>
      <c r="G1483" s="70" t="s">
        <v>273</v>
      </c>
      <c r="H1483" s="70" t="s">
        <v>151</v>
      </c>
      <c r="J1483" s="55"/>
      <c r="K1483" s="70"/>
      <c r="L1483" s="70"/>
      <c r="M1483" s="64"/>
      <c r="N1483" s="70"/>
      <c r="O1483" s="71"/>
      <c r="P1483" s="71"/>
      <c r="Q1483" s="70"/>
      <c r="R1483" s="70"/>
      <c r="S1483" s="55"/>
    </row>
    <row r="1484" spans="1:19" x14ac:dyDescent="0.25">
      <c r="A1484" s="70" t="s">
        <v>1310</v>
      </c>
      <c r="B1484" s="70" t="s">
        <v>332</v>
      </c>
      <c r="C1484" s="73" t="s">
        <v>1811</v>
      </c>
      <c r="D1484" s="70" t="s">
        <v>81</v>
      </c>
      <c r="E1484" s="71">
        <v>353</v>
      </c>
      <c r="F1484" s="71">
        <v>1346</v>
      </c>
      <c r="G1484" s="70" t="s">
        <v>333</v>
      </c>
      <c r="H1484" s="70" t="s">
        <v>127</v>
      </c>
      <c r="J1484" s="55"/>
      <c r="K1484" s="70"/>
      <c r="L1484" s="70"/>
      <c r="M1484" s="64"/>
      <c r="N1484" s="70"/>
      <c r="O1484" s="71"/>
      <c r="P1484" s="71"/>
      <c r="Q1484" s="70"/>
      <c r="R1484" s="70"/>
      <c r="S1484" s="55"/>
    </row>
    <row r="1485" spans="1:19" x14ac:dyDescent="0.25">
      <c r="A1485" s="70" t="s">
        <v>1311</v>
      </c>
      <c r="B1485" s="70" t="s">
        <v>405</v>
      </c>
      <c r="C1485" s="73" t="s">
        <v>1811</v>
      </c>
      <c r="D1485" s="70" t="s">
        <v>81</v>
      </c>
      <c r="E1485" s="71">
        <v>404</v>
      </c>
      <c r="F1485" s="71">
        <v>1247</v>
      </c>
      <c r="G1485" s="70" t="s">
        <v>333</v>
      </c>
      <c r="H1485" s="70" t="s">
        <v>143</v>
      </c>
      <c r="J1485" s="55"/>
      <c r="K1485" s="70"/>
      <c r="L1485" s="70"/>
      <c r="M1485" s="64"/>
      <c r="N1485" s="70"/>
      <c r="O1485" s="71"/>
      <c r="P1485" s="71"/>
      <c r="Q1485" s="70"/>
      <c r="R1485" s="70"/>
      <c r="S1485" s="55"/>
    </row>
    <row r="1486" spans="1:19" x14ac:dyDescent="0.25">
      <c r="A1486" s="70" t="s">
        <v>1312</v>
      </c>
      <c r="B1486" s="70" t="s">
        <v>405</v>
      </c>
      <c r="C1486" s="73" t="s">
        <v>1811</v>
      </c>
      <c r="D1486" s="70" t="s">
        <v>81</v>
      </c>
      <c r="E1486" s="71">
        <v>403</v>
      </c>
      <c r="F1486" s="71">
        <v>1243</v>
      </c>
      <c r="G1486" s="70" t="s">
        <v>333</v>
      </c>
      <c r="H1486" s="70" t="s">
        <v>143</v>
      </c>
      <c r="J1486" s="55"/>
      <c r="K1486" s="70"/>
      <c r="L1486" s="70"/>
      <c r="M1486" s="64"/>
      <c r="N1486" s="70"/>
      <c r="O1486" s="71"/>
      <c r="P1486" s="71"/>
      <c r="Q1486" s="70"/>
      <c r="R1486" s="70"/>
      <c r="S1486" s="55"/>
    </row>
    <row r="1487" spans="1:19" x14ac:dyDescent="0.25">
      <c r="A1487" s="70" t="s">
        <v>1313</v>
      </c>
      <c r="B1487" s="70" t="s">
        <v>1314</v>
      </c>
      <c r="C1487" s="73" t="s">
        <v>1677</v>
      </c>
      <c r="D1487" s="70" t="s">
        <v>79</v>
      </c>
      <c r="E1487" s="71">
        <v>294</v>
      </c>
      <c r="F1487" s="71">
        <v>1509</v>
      </c>
      <c r="G1487" s="70" t="s">
        <v>303</v>
      </c>
      <c r="H1487" s="70" t="s">
        <v>119</v>
      </c>
      <c r="J1487" s="55"/>
      <c r="K1487" s="70"/>
      <c r="L1487" s="70"/>
      <c r="M1487" s="64"/>
      <c r="N1487" s="70"/>
      <c r="O1487" s="71"/>
      <c r="P1487" s="71"/>
      <c r="Q1487" s="70"/>
      <c r="R1487" s="70"/>
      <c r="S1487" s="55"/>
    </row>
    <row r="1488" spans="1:19" x14ac:dyDescent="0.25">
      <c r="A1488" s="70" t="s">
        <v>1315</v>
      </c>
      <c r="B1488" s="70" t="s">
        <v>1316</v>
      </c>
      <c r="C1488" s="73" t="s">
        <v>1810</v>
      </c>
      <c r="D1488" s="70" t="s">
        <v>83</v>
      </c>
      <c r="E1488" s="71">
        <v>484</v>
      </c>
      <c r="F1488" s="71">
        <v>1209</v>
      </c>
      <c r="G1488" s="70" t="s">
        <v>311</v>
      </c>
      <c r="H1488" s="70" t="s">
        <v>163</v>
      </c>
      <c r="J1488" s="55"/>
      <c r="K1488" s="70"/>
      <c r="L1488" s="70"/>
      <c r="M1488" s="64"/>
      <c r="N1488" s="70"/>
      <c r="O1488" s="71"/>
      <c r="P1488" s="71"/>
      <c r="Q1488" s="70"/>
      <c r="R1488" s="70"/>
      <c r="S1488" s="55"/>
    </row>
    <row r="1489" spans="1:19" x14ac:dyDescent="0.25">
      <c r="A1489" s="70" t="s">
        <v>1317</v>
      </c>
      <c r="B1489" s="70" t="s">
        <v>484</v>
      </c>
      <c r="C1489" s="73" t="s">
        <v>1800</v>
      </c>
      <c r="D1489" s="70" t="s">
        <v>82</v>
      </c>
      <c r="E1489" s="71">
        <v>300</v>
      </c>
      <c r="F1489" s="71">
        <v>1330</v>
      </c>
      <c r="G1489" s="70" t="s">
        <v>258</v>
      </c>
      <c r="H1489" s="70" t="s">
        <v>157</v>
      </c>
      <c r="J1489" s="55"/>
      <c r="K1489" s="70"/>
      <c r="L1489" s="70"/>
      <c r="M1489" s="64"/>
      <c r="N1489" s="70"/>
      <c r="O1489" s="71"/>
      <c r="P1489" s="71"/>
      <c r="Q1489" s="70"/>
      <c r="R1489" s="70"/>
      <c r="S1489" s="55"/>
    </row>
    <row r="1490" spans="1:19" x14ac:dyDescent="0.25">
      <c r="A1490" s="70" t="s">
        <v>1318</v>
      </c>
      <c r="B1490" s="70" t="s">
        <v>884</v>
      </c>
      <c r="C1490" s="73" t="s">
        <v>1811</v>
      </c>
      <c r="D1490" s="70" t="s">
        <v>81</v>
      </c>
      <c r="E1490" s="71">
        <v>449</v>
      </c>
      <c r="F1490" s="71">
        <v>1185</v>
      </c>
      <c r="G1490" s="70" t="s">
        <v>333</v>
      </c>
      <c r="H1490" s="70" t="s">
        <v>143</v>
      </c>
      <c r="J1490" s="55"/>
      <c r="K1490" s="70"/>
      <c r="L1490" s="70"/>
      <c r="M1490" s="64"/>
      <c r="N1490" s="70"/>
      <c r="O1490" s="71"/>
      <c r="P1490" s="71"/>
      <c r="Q1490" s="70"/>
      <c r="R1490" s="70"/>
      <c r="S1490" s="55"/>
    </row>
    <row r="1491" spans="1:19" x14ac:dyDescent="0.25">
      <c r="A1491" s="70" t="s">
        <v>1319</v>
      </c>
      <c r="B1491" s="70" t="s">
        <v>627</v>
      </c>
      <c r="C1491" s="73" t="s">
        <v>1800</v>
      </c>
      <c r="D1491" s="70" t="s">
        <v>82</v>
      </c>
      <c r="E1491" s="71">
        <v>295</v>
      </c>
      <c r="F1491" s="71">
        <v>1335</v>
      </c>
      <c r="G1491" s="70" t="s">
        <v>258</v>
      </c>
      <c r="H1491" s="70" t="s">
        <v>157</v>
      </c>
      <c r="J1491" s="55"/>
      <c r="K1491" s="70"/>
      <c r="L1491" s="70"/>
      <c r="M1491" s="64"/>
      <c r="N1491" s="70"/>
      <c r="O1491" s="71"/>
      <c r="P1491" s="71"/>
      <c r="Q1491" s="70"/>
      <c r="R1491" s="70"/>
      <c r="S1491" s="55"/>
    </row>
    <row r="1492" spans="1:19" x14ac:dyDescent="0.25">
      <c r="A1492" s="70" t="s">
        <v>1320</v>
      </c>
      <c r="B1492" s="70" t="s">
        <v>921</v>
      </c>
      <c r="C1492" s="73" t="s">
        <v>1474</v>
      </c>
      <c r="D1492" s="70" t="s">
        <v>79</v>
      </c>
      <c r="E1492" s="71">
        <v>298</v>
      </c>
      <c r="F1492" s="71">
        <v>1518</v>
      </c>
      <c r="G1492" s="70" t="s">
        <v>365</v>
      </c>
      <c r="H1492" s="70" t="s">
        <v>123</v>
      </c>
      <c r="J1492" s="55"/>
      <c r="K1492" s="70"/>
      <c r="L1492" s="70"/>
      <c r="M1492" s="64"/>
      <c r="N1492" s="70"/>
      <c r="O1492" s="71"/>
      <c r="P1492" s="71"/>
      <c r="Q1492" s="70"/>
      <c r="R1492" s="70"/>
      <c r="S1492" s="55"/>
    </row>
    <row r="1493" spans="1:19" x14ac:dyDescent="0.25">
      <c r="A1493" s="70" t="s">
        <v>1321</v>
      </c>
      <c r="B1493" s="70" t="s">
        <v>340</v>
      </c>
      <c r="C1493" s="73" t="s">
        <v>340</v>
      </c>
      <c r="D1493" s="70" t="s">
        <v>83</v>
      </c>
      <c r="E1493" s="71">
        <v>472</v>
      </c>
      <c r="F1493" s="71">
        <v>1238</v>
      </c>
      <c r="G1493" s="70" t="s">
        <v>341</v>
      </c>
      <c r="H1493" s="70" t="s">
        <v>161</v>
      </c>
      <c r="J1493" s="55"/>
      <c r="K1493" s="70"/>
      <c r="L1493" s="70"/>
      <c r="M1493" s="64"/>
      <c r="N1493" s="70"/>
      <c r="O1493" s="71"/>
      <c r="P1493" s="71"/>
      <c r="Q1493" s="70"/>
      <c r="R1493" s="70"/>
      <c r="S1493" s="55"/>
    </row>
    <row r="1494" spans="1:19" x14ac:dyDescent="0.25">
      <c r="A1494" s="70" t="s">
        <v>1322</v>
      </c>
      <c r="B1494" s="70" t="s">
        <v>1322</v>
      </c>
      <c r="C1494" s="73" t="s">
        <v>1798</v>
      </c>
      <c r="D1494" s="70" t="s">
        <v>82</v>
      </c>
      <c r="E1494" s="71">
        <v>253</v>
      </c>
      <c r="F1494" s="71">
        <v>1478</v>
      </c>
      <c r="G1494" s="70" t="s">
        <v>712</v>
      </c>
      <c r="H1494" s="70" t="s">
        <v>153</v>
      </c>
      <c r="J1494" s="55"/>
      <c r="K1494" s="70"/>
      <c r="L1494" s="70"/>
      <c r="M1494" s="64"/>
      <c r="N1494" s="70"/>
      <c r="O1494" s="71"/>
      <c r="P1494" s="71"/>
      <c r="Q1494" s="70"/>
      <c r="R1494" s="70"/>
      <c r="S1494" s="55"/>
    </row>
    <row r="1495" spans="1:19" x14ac:dyDescent="0.25">
      <c r="A1495" s="70" t="s">
        <v>1323</v>
      </c>
      <c r="B1495" s="70" t="s">
        <v>1098</v>
      </c>
      <c r="C1495" s="73" t="s">
        <v>1811</v>
      </c>
      <c r="D1495" s="70" t="s">
        <v>81</v>
      </c>
      <c r="E1495" s="71">
        <v>385</v>
      </c>
      <c r="F1495" s="71">
        <v>1252</v>
      </c>
      <c r="G1495" s="70" t="s">
        <v>333</v>
      </c>
      <c r="H1495" s="70" t="s">
        <v>145</v>
      </c>
      <c r="J1495" s="55"/>
      <c r="K1495" s="70"/>
      <c r="L1495" s="70"/>
      <c r="M1495" s="64"/>
      <c r="N1495" s="70"/>
      <c r="O1495" s="71"/>
      <c r="P1495" s="71"/>
      <c r="Q1495" s="70"/>
      <c r="R1495" s="70"/>
      <c r="S1495" s="55"/>
    </row>
    <row r="1496" spans="1:19" x14ac:dyDescent="0.25">
      <c r="A1496" s="70" t="s">
        <v>1717</v>
      </c>
      <c r="B1496" s="70" t="s">
        <v>650</v>
      </c>
      <c r="C1496" s="73" t="s">
        <v>1797</v>
      </c>
      <c r="D1496" s="70" t="s">
        <v>79</v>
      </c>
      <c r="E1496" s="71">
        <v>461</v>
      </c>
      <c r="F1496" s="71">
        <v>1286</v>
      </c>
      <c r="G1496" s="70" t="s">
        <v>347</v>
      </c>
      <c r="H1496" s="70" t="s">
        <v>121</v>
      </c>
      <c r="J1496" s="55"/>
      <c r="K1496" s="70"/>
      <c r="L1496" s="70"/>
      <c r="M1496" s="64"/>
      <c r="N1496" s="70"/>
      <c r="O1496" s="71"/>
      <c r="P1496" s="71"/>
      <c r="Q1496" s="70"/>
      <c r="R1496" s="70"/>
      <c r="S1496" s="55"/>
    </row>
    <row r="1497" spans="1:19" x14ac:dyDescent="0.25">
      <c r="A1497" s="70" t="s">
        <v>1728</v>
      </c>
      <c r="B1497" s="70" t="s">
        <v>548</v>
      </c>
      <c r="C1497" s="73" t="s">
        <v>1793</v>
      </c>
      <c r="D1497" s="70" t="s">
        <v>81</v>
      </c>
      <c r="E1497" s="71">
        <v>353</v>
      </c>
      <c r="F1497" s="71">
        <v>1407</v>
      </c>
      <c r="G1497" s="70" t="s">
        <v>255</v>
      </c>
      <c r="H1497" s="70" t="s">
        <v>139</v>
      </c>
      <c r="J1497" s="55"/>
      <c r="K1497" s="70"/>
      <c r="L1497" s="70"/>
      <c r="M1497" s="64"/>
      <c r="N1497" s="70"/>
      <c r="O1497" s="71"/>
      <c r="P1497" s="71"/>
      <c r="Q1497" s="70"/>
      <c r="R1497" s="70"/>
      <c r="S1497" s="55"/>
    </row>
    <row r="1498" spans="1:19" x14ac:dyDescent="0.25">
      <c r="A1498" s="70" t="s">
        <v>1324</v>
      </c>
      <c r="B1498" s="70" t="s">
        <v>440</v>
      </c>
      <c r="C1498" s="73" t="s">
        <v>581</v>
      </c>
      <c r="D1498" s="70" t="s">
        <v>79</v>
      </c>
      <c r="E1498" s="71">
        <v>383</v>
      </c>
      <c r="F1498" s="71">
        <v>1353</v>
      </c>
      <c r="G1498" s="70" t="s">
        <v>347</v>
      </c>
      <c r="H1498" s="70" t="s">
        <v>111</v>
      </c>
      <c r="J1498" s="55"/>
      <c r="K1498" s="70"/>
      <c r="L1498" s="70"/>
      <c r="M1498" s="64"/>
      <c r="N1498" s="70"/>
      <c r="O1498" s="71"/>
      <c r="P1498" s="71"/>
      <c r="Q1498" s="70"/>
      <c r="R1498" s="70"/>
      <c r="S1498" s="55"/>
    </row>
    <row r="1499" spans="1:19" x14ac:dyDescent="0.25">
      <c r="A1499" s="70" t="s">
        <v>1325</v>
      </c>
      <c r="B1499" s="70" t="s">
        <v>738</v>
      </c>
      <c r="C1499" s="73" t="s">
        <v>1797</v>
      </c>
      <c r="D1499" s="70" t="s">
        <v>79</v>
      </c>
      <c r="E1499" s="71">
        <v>435</v>
      </c>
      <c r="F1499" s="71">
        <v>1252</v>
      </c>
      <c r="G1499" s="70" t="s">
        <v>347</v>
      </c>
      <c r="H1499" s="70" t="s">
        <v>121</v>
      </c>
      <c r="J1499" s="55"/>
      <c r="K1499" s="70"/>
      <c r="L1499" s="70"/>
      <c r="M1499" s="64"/>
      <c r="N1499" s="70"/>
      <c r="O1499" s="71"/>
      <c r="P1499" s="71"/>
      <c r="Q1499" s="70"/>
      <c r="R1499" s="70"/>
      <c r="S1499" s="55"/>
    </row>
    <row r="1500" spans="1:19" x14ac:dyDescent="0.25">
      <c r="A1500" s="70" t="s">
        <v>1326</v>
      </c>
      <c r="B1500" s="70" t="s">
        <v>583</v>
      </c>
      <c r="C1500" s="73" t="s">
        <v>1811</v>
      </c>
      <c r="D1500" s="70" t="s">
        <v>81</v>
      </c>
      <c r="E1500" s="71">
        <v>334</v>
      </c>
      <c r="F1500" s="71">
        <v>1419</v>
      </c>
      <c r="G1500" s="70" t="s">
        <v>255</v>
      </c>
      <c r="H1500" s="70" t="s">
        <v>127</v>
      </c>
      <c r="J1500" s="55"/>
      <c r="K1500" s="70"/>
      <c r="L1500" s="70"/>
      <c r="M1500" s="64"/>
      <c r="N1500" s="70"/>
      <c r="O1500" s="71"/>
      <c r="P1500" s="71"/>
      <c r="Q1500" s="70"/>
      <c r="R1500" s="70"/>
      <c r="S1500" s="55"/>
    </row>
    <row r="1501" spans="1:19" x14ac:dyDescent="0.25">
      <c r="A1501" s="70" t="s">
        <v>1327</v>
      </c>
      <c r="B1501" s="70" t="s">
        <v>1328</v>
      </c>
      <c r="C1501" s="73" t="s">
        <v>1327</v>
      </c>
      <c r="D1501" s="70" t="s">
        <v>81</v>
      </c>
      <c r="E1501" s="71">
        <v>251</v>
      </c>
      <c r="F1501" s="71">
        <v>1605</v>
      </c>
      <c r="G1501" s="70" t="s">
        <v>1104</v>
      </c>
      <c r="H1501" s="70" t="s">
        <v>131</v>
      </c>
      <c r="J1501" s="55"/>
      <c r="K1501" s="70"/>
      <c r="L1501" s="70"/>
      <c r="M1501" s="64"/>
      <c r="N1501" s="70"/>
      <c r="O1501" s="71"/>
      <c r="P1501" s="71"/>
      <c r="Q1501" s="70"/>
      <c r="R1501" s="70"/>
      <c r="S1501" s="55"/>
    </row>
    <row r="1502" spans="1:19" x14ac:dyDescent="0.25">
      <c r="A1502" s="70" t="s">
        <v>1329</v>
      </c>
      <c r="B1502" s="70" t="s">
        <v>668</v>
      </c>
      <c r="C1502" s="73" t="s">
        <v>1633</v>
      </c>
      <c r="D1502" s="70" t="s">
        <v>79</v>
      </c>
      <c r="E1502" s="71">
        <v>285</v>
      </c>
      <c r="F1502" s="71">
        <v>1533</v>
      </c>
      <c r="G1502" s="70" t="s">
        <v>286</v>
      </c>
      <c r="H1502" s="70" t="s">
        <v>131</v>
      </c>
      <c r="J1502" s="55"/>
      <c r="K1502" s="70"/>
      <c r="L1502" s="70"/>
      <c r="M1502" s="64"/>
      <c r="N1502" s="70"/>
      <c r="O1502" s="71"/>
      <c r="P1502" s="71"/>
      <c r="Q1502" s="70"/>
      <c r="R1502" s="70"/>
      <c r="S1502" s="55"/>
    </row>
    <row r="1503" spans="1:19" x14ac:dyDescent="0.25">
      <c r="A1503" s="70" t="s">
        <v>1330</v>
      </c>
      <c r="B1503" s="70" t="s">
        <v>580</v>
      </c>
      <c r="C1503" s="73" t="s">
        <v>1788</v>
      </c>
      <c r="D1503" s="70" t="s">
        <v>81</v>
      </c>
      <c r="E1503" s="71">
        <v>341</v>
      </c>
      <c r="F1503" s="71">
        <v>1484</v>
      </c>
      <c r="G1503" s="70" t="s">
        <v>255</v>
      </c>
      <c r="H1503" s="70" t="s">
        <v>139</v>
      </c>
      <c r="J1503" s="55"/>
      <c r="K1503" s="70"/>
      <c r="L1503" s="70"/>
      <c r="M1503" s="64"/>
      <c r="N1503" s="70"/>
      <c r="O1503" s="71"/>
      <c r="P1503" s="71"/>
      <c r="Q1503" s="70"/>
      <c r="R1503" s="70"/>
      <c r="S1503" s="55"/>
    </row>
    <row r="1504" spans="1:19" x14ac:dyDescent="0.25">
      <c r="A1504" s="70" t="s">
        <v>1331</v>
      </c>
      <c r="B1504" s="70" t="s">
        <v>480</v>
      </c>
      <c r="C1504" s="73" t="s">
        <v>1348</v>
      </c>
      <c r="D1504" s="70" t="s">
        <v>81</v>
      </c>
      <c r="E1504" s="71">
        <v>319</v>
      </c>
      <c r="F1504" s="71">
        <v>1520</v>
      </c>
      <c r="G1504" s="70" t="s">
        <v>255</v>
      </c>
      <c r="H1504" s="70" t="s">
        <v>139</v>
      </c>
      <c r="J1504" s="55"/>
      <c r="K1504" s="70"/>
      <c r="L1504" s="70"/>
      <c r="M1504" s="64"/>
      <c r="N1504" s="70"/>
      <c r="O1504" s="71"/>
      <c r="P1504" s="71"/>
      <c r="Q1504" s="70"/>
      <c r="R1504" s="70"/>
      <c r="S1504" s="55"/>
    </row>
    <row r="1505" spans="1:19" x14ac:dyDescent="0.25">
      <c r="A1505" s="70" t="s">
        <v>1332</v>
      </c>
      <c r="B1505" s="70" t="s">
        <v>798</v>
      </c>
      <c r="C1505" s="73" t="s">
        <v>578</v>
      </c>
      <c r="D1505" s="70" t="s">
        <v>78</v>
      </c>
      <c r="E1505" s="71">
        <v>563</v>
      </c>
      <c r="F1505" s="71">
        <v>1180</v>
      </c>
      <c r="G1505" s="70" t="s">
        <v>307</v>
      </c>
      <c r="H1505" s="70" t="s">
        <v>149</v>
      </c>
      <c r="J1505" s="55"/>
      <c r="K1505" s="70"/>
      <c r="L1505" s="70"/>
      <c r="M1505" s="64"/>
      <c r="N1505" s="70"/>
      <c r="O1505" s="71"/>
      <c r="P1505" s="71"/>
      <c r="Q1505" s="70"/>
      <c r="R1505" s="70"/>
      <c r="S1505" s="55"/>
    </row>
    <row r="1506" spans="1:19" x14ac:dyDescent="0.25">
      <c r="A1506" s="70" t="s">
        <v>1333</v>
      </c>
      <c r="B1506" s="70" t="s">
        <v>1334</v>
      </c>
      <c r="C1506" s="73" t="s">
        <v>1802</v>
      </c>
      <c r="D1506" s="70" t="s">
        <v>81</v>
      </c>
      <c r="E1506" s="71">
        <v>364</v>
      </c>
      <c r="F1506" s="71">
        <v>1542</v>
      </c>
      <c r="G1506" s="70" t="s">
        <v>255</v>
      </c>
      <c r="H1506" s="70" t="s">
        <v>139</v>
      </c>
      <c r="J1506" s="55"/>
      <c r="K1506" s="70"/>
      <c r="L1506" s="70"/>
      <c r="M1506" s="64"/>
      <c r="N1506" s="70"/>
      <c r="O1506" s="71"/>
      <c r="P1506" s="71"/>
      <c r="Q1506" s="70"/>
      <c r="R1506" s="70"/>
      <c r="S1506" s="55"/>
    </row>
    <row r="1507" spans="1:19" x14ac:dyDescent="0.25">
      <c r="A1507" s="70" t="s">
        <v>1024</v>
      </c>
      <c r="B1507" s="70" t="s">
        <v>1024</v>
      </c>
      <c r="C1507" s="73" t="s">
        <v>1040</v>
      </c>
      <c r="D1507" s="70" t="s">
        <v>78</v>
      </c>
      <c r="E1507" s="71">
        <v>378</v>
      </c>
      <c r="F1507" s="71">
        <v>1384</v>
      </c>
      <c r="G1507" s="70" t="s">
        <v>255</v>
      </c>
      <c r="H1507" s="70" t="s">
        <v>93</v>
      </c>
      <c r="J1507" s="55"/>
      <c r="K1507" s="70"/>
      <c r="L1507" s="70"/>
      <c r="M1507" s="64"/>
      <c r="N1507" s="70"/>
      <c r="O1507" s="71"/>
      <c r="P1507" s="71"/>
      <c r="Q1507" s="70"/>
      <c r="R1507" s="70"/>
      <c r="S1507" s="55"/>
    </row>
    <row r="1508" spans="1:19" x14ac:dyDescent="0.25">
      <c r="A1508" s="70" t="s">
        <v>1335</v>
      </c>
      <c r="B1508" s="70" t="s">
        <v>1334</v>
      </c>
      <c r="C1508" s="73" t="s">
        <v>1802</v>
      </c>
      <c r="D1508" s="70" t="s">
        <v>81</v>
      </c>
      <c r="E1508" s="71">
        <v>327</v>
      </c>
      <c r="F1508" s="71">
        <v>1552</v>
      </c>
      <c r="G1508" s="70" t="s">
        <v>255</v>
      </c>
      <c r="H1508" s="70" t="s">
        <v>133</v>
      </c>
      <c r="J1508" s="55"/>
      <c r="K1508" s="70"/>
      <c r="L1508" s="70"/>
      <c r="M1508" s="64"/>
      <c r="N1508" s="70"/>
      <c r="O1508" s="71"/>
      <c r="P1508" s="71"/>
      <c r="Q1508" s="70"/>
      <c r="R1508" s="70"/>
      <c r="S1508" s="55"/>
    </row>
    <row r="1509" spans="1:19" x14ac:dyDescent="0.25">
      <c r="A1509" s="70" t="s">
        <v>1336</v>
      </c>
      <c r="B1509" s="70" t="s">
        <v>533</v>
      </c>
      <c r="C1509" s="73" t="s">
        <v>1794</v>
      </c>
      <c r="D1509" s="70" t="s">
        <v>79</v>
      </c>
      <c r="E1509" s="71">
        <v>289</v>
      </c>
      <c r="F1509" s="71">
        <v>1393</v>
      </c>
      <c r="G1509" s="70" t="s">
        <v>347</v>
      </c>
      <c r="H1509" s="70" t="s">
        <v>115</v>
      </c>
      <c r="J1509" s="55"/>
      <c r="K1509" s="70"/>
      <c r="L1509" s="70"/>
      <c r="M1509" s="64"/>
      <c r="N1509" s="70"/>
      <c r="O1509" s="71"/>
      <c r="P1509" s="71"/>
      <c r="Q1509" s="70"/>
      <c r="R1509" s="70"/>
      <c r="S1509" s="55"/>
    </row>
    <row r="1510" spans="1:19" x14ac:dyDescent="0.25">
      <c r="A1510" s="70" t="s">
        <v>1337</v>
      </c>
      <c r="B1510" s="70" t="s">
        <v>619</v>
      </c>
      <c r="C1510" s="73" t="s">
        <v>1811</v>
      </c>
      <c r="D1510" s="70" t="s">
        <v>81</v>
      </c>
      <c r="E1510" s="71">
        <v>379</v>
      </c>
      <c r="F1510" s="71">
        <v>1248</v>
      </c>
      <c r="G1510" s="70" t="s">
        <v>333</v>
      </c>
      <c r="H1510" s="70" t="s">
        <v>145</v>
      </c>
      <c r="J1510" s="55"/>
      <c r="K1510" s="70"/>
      <c r="L1510" s="70"/>
      <c r="M1510" s="64"/>
      <c r="N1510" s="70"/>
      <c r="O1510" s="71"/>
      <c r="P1510" s="71"/>
      <c r="Q1510" s="70"/>
      <c r="R1510" s="70"/>
      <c r="S1510" s="55"/>
    </row>
    <row r="1511" spans="1:19" x14ac:dyDescent="0.25">
      <c r="A1511" s="70" t="s">
        <v>1338</v>
      </c>
      <c r="B1511" s="70" t="s">
        <v>548</v>
      </c>
      <c r="C1511" s="73" t="s">
        <v>1793</v>
      </c>
      <c r="D1511" s="70" t="s">
        <v>81</v>
      </c>
      <c r="E1511" s="71">
        <v>337</v>
      </c>
      <c r="F1511" s="71">
        <v>1401</v>
      </c>
      <c r="G1511" s="70" t="s">
        <v>255</v>
      </c>
      <c r="H1511" s="70" t="s">
        <v>139</v>
      </c>
      <c r="J1511" s="55"/>
      <c r="K1511" s="70"/>
      <c r="L1511" s="70"/>
      <c r="M1511" s="64"/>
      <c r="N1511" s="70"/>
      <c r="O1511" s="71"/>
      <c r="P1511" s="71"/>
      <c r="Q1511" s="70"/>
      <c r="R1511" s="70"/>
      <c r="S1511" s="55"/>
    </row>
    <row r="1512" spans="1:19" x14ac:dyDescent="0.25">
      <c r="A1512" s="70" t="s">
        <v>1339</v>
      </c>
      <c r="B1512" s="70" t="s">
        <v>674</v>
      </c>
      <c r="C1512" s="73" t="s">
        <v>1811</v>
      </c>
      <c r="D1512" s="70" t="s">
        <v>81</v>
      </c>
      <c r="E1512" s="71">
        <v>355</v>
      </c>
      <c r="F1512" s="71">
        <v>1326</v>
      </c>
      <c r="G1512" s="70" t="s">
        <v>333</v>
      </c>
      <c r="H1512" s="70" t="s">
        <v>135</v>
      </c>
      <c r="J1512" s="55"/>
      <c r="K1512" s="70"/>
      <c r="L1512" s="70"/>
      <c r="M1512" s="64"/>
      <c r="N1512" s="70"/>
      <c r="O1512" s="71"/>
      <c r="P1512" s="71"/>
      <c r="Q1512" s="70"/>
      <c r="R1512" s="70"/>
      <c r="S1512" s="55"/>
    </row>
    <row r="1513" spans="1:19" x14ac:dyDescent="0.25">
      <c r="A1513" s="70" t="s">
        <v>1340</v>
      </c>
      <c r="B1513" s="70" t="s">
        <v>562</v>
      </c>
      <c r="C1513" s="73" t="s">
        <v>725</v>
      </c>
      <c r="D1513" s="70" t="s">
        <v>79</v>
      </c>
      <c r="E1513" s="71">
        <v>357</v>
      </c>
      <c r="F1513" s="71">
        <v>1463</v>
      </c>
      <c r="G1513" s="70" t="s">
        <v>365</v>
      </c>
      <c r="H1513" s="70" t="s">
        <v>113</v>
      </c>
      <c r="J1513" s="55"/>
      <c r="K1513" s="70"/>
      <c r="L1513" s="70"/>
      <c r="M1513" s="64"/>
      <c r="N1513" s="70"/>
      <c r="O1513" s="71"/>
      <c r="P1513" s="71"/>
      <c r="Q1513" s="70"/>
      <c r="R1513" s="70"/>
      <c r="S1513" s="55"/>
    </row>
    <row r="1514" spans="1:19" x14ac:dyDescent="0.25">
      <c r="A1514" s="70" t="s">
        <v>1341</v>
      </c>
      <c r="B1514" s="70" t="s">
        <v>634</v>
      </c>
      <c r="C1514" s="73" t="s">
        <v>1341</v>
      </c>
      <c r="D1514" s="70" t="s">
        <v>79</v>
      </c>
      <c r="E1514" s="71">
        <v>509</v>
      </c>
      <c r="F1514" s="71">
        <v>1223</v>
      </c>
      <c r="G1514" s="70" t="s">
        <v>347</v>
      </c>
      <c r="H1514" s="70" t="s">
        <v>121</v>
      </c>
      <c r="J1514" s="55"/>
      <c r="K1514" s="70"/>
      <c r="L1514" s="70"/>
      <c r="M1514" s="64"/>
      <c r="N1514" s="70"/>
      <c r="O1514" s="71"/>
      <c r="P1514" s="71"/>
      <c r="Q1514" s="70"/>
      <c r="R1514" s="70"/>
      <c r="S1514" s="55"/>
    </row>
    <row r="1515" spans="1:19" x14ac:dyDescent="0.25">
      <c r="A1515" s="70" t="s">
        <v>1342</v>
      </c>
      <c r="B1515" s="70" t="s">
        <v>269</v>
      </c>
      <c r="C1515" s="73" t="s">
        <v>1795</v>
      </c>
      <c r="D1515" s="70" t="s">
        <v>83</v>
      </c>
      <c r="E1515" s="71">
        <v>703</v>
      </c>
      <c r="F1515" s="71">
        <v>1026</v>
      </c>
      <c r="G1515" s="70" t="s">
        <v>270</v>
      </c>
      <c r="H1515" s="70" t="s">
        <v>168</v>
      </c>
      <c r="J1515" s="55"/>
      <c r="K1515" s="70"/>
      <c r="L1515" s="70"/>
      <c r="M1515" s="64"/>
      <c r="N1515" s="70"/>
      <c r="O1515" s="71"/>
      <c r="P1515" s="71"/>
      <c r="Q1515" s="70"/>
      <c r="R1515" s="70"/>
      <c r="S1515" s="55"/>
    </row>
    <row r="1516" spans="1:19" x14ac:dyDescent="0.25">
      <c r="A1516" s="70" t="s">
        <v>1343</v>
      </c>
      <c r="B1516" s="70" t="s">
        <v>294</v>
      </c>
      <c r="C1516" s="73" t="s">
        <v>1800</v>
      </c>
      <c r="D1516" s="70" t="s">
        <v>82</v>
      </c>
      <c r="E1516" s="71">
        <v>293</v>
      </c>
      <c r="F1516" s="71">
        <v>1337</v>
      </c>
      <c r="G1516" s="70" t="s">
        <v>258</v>
      </c>
      <c r="H1516" s="70" t="s">
        <v>159</v>
      </c>
      <c r="J1516" s="55"/>
      <c r="K1516" s="70"/>
      <c r="L1516" s="70"/>
      <c r="M1516" s="64"/>
      <c r="N1516" s="70"/>
      <c r="O1516" s="71"/>
      <c r="P1516" s="71"/>
      <c r="Q1516" s="70"/>
      <c r="R1516" s="70"/>
      <c r="S1516" s="55"/>
    </row>
    <row r="1517" spans="1:19" x14ac:dyDescent="0.25">
      <c r="A1517" s="70" t="s">
        <v>1344</v>
      </c>
      <c r="B1517" s="70" t="s">
        <v>456</v>
      </c>
      <c r="C1517" s="73" t="s">
        <v>1811</v>
      </c>
      <c r="D1517" s="70" t="s">
        <v>81</v>
      </c>
      <c r="E1517" s="71">
        <v>372</v>
      </c>
      <c r="F1517" s="71">
        <v>1273</v>
      </c>
      <c r="G1517" s="70" t="s">
        <v>333</v>
      </c>
      <c r="H1517" s="70" t="s">
        <v>135</v>
      </c>
      <c r="J1517" s="55"/>
      <c r="K1517" s="70"/>
      <c r="L1517" s="70"/>
      <c r="M1517" s="64"/>
      <c r="N1517" s="70"/>
      <c r="O1517" s="71"/>
      <c r="P1517" s="71"/>
      <c r="Q1517" s="70"/>
      <c r="R1517" s="70"/>
      <c r="S1517" s="55"/>
    </row>
    <row r="1518" spans="1:19" x14ac:dyDescent="0.25">
      <c r="A1518" s="70" t="s">
        <v>1345</v>
      </c>
      <c r="B1518" s="70" t="s">
        <v>1098</v>
      </c>
      <c r="C1518" s="73" t="s">
        <v>1811</v>
      </c>
      <c r="D1518" s="70" t="s">
        <v>81</v>
      </c>
      <c r="E1518" s="71">
        <v>393</v>
      </c>
      <c r="F1518" s="71">
        <v>1231</v>
      </c>
      <c r="G1518" s="70" t="s">
        <v>333</v>
      </c>
      <c r="H1518" s="70" t="s">
        <v>145</v>
      </c>
      <c r="J1518" s="55"/>
      <c r="K1518" s="70"/>
      <c r="L1518" s="70"/>
      <c r="M1518" s="64"/>
      <c r="N1518" s="70"/>
      <c r="O1518" s="71"/>
      <c r="P1518" s="71"/>
      <c r="Q1518" s="70"/>
      <c r="R1518" s="70"/>
      <c r="S1518" s="55"/>
    </row>
    <row r="1519" spans="1:19" x14ac:dyDescent="0.25">
      <c r="A1519" s="70" t="s">
        <v>1346</v>
      </c>
      <c r="B1519" s="70" t="s">
        <v>1347</v>
      </c>
      <c r="C1519" s="73" t="s">
        <v>1554</v>
      </c>
      <c r="D1519" s="70" t="s">
        <v>79</v>
      </c>
      <c r="E1519" s="71">
        <v>305</v>
      </c>
      <c r="F1519" s="71">
        <v>1333</v>
      </c>
      <c r="G1519" s="70" t="s">
        <v>347</v>
      </c>
      <c r="H1519" s="70" t="s">
        <v>125</v>
      </c>
      <c r="J1519" s="55"/>
      <c r="K1519" s="70"/>
      <c r="L1519" s="70"/>
      <c r="M1519" s="64"/>
      <c r="N1519" s="70"/>
      <c r="O1519" s="71"/>
      <c r="P1519" s="71"/>
      <c r="Q1519" s="70"/>
      <c r="R1519" s="70"/>
      <c r="S1519" s="55"/>
    </row>
    <row r="1520" spans="1:19" x14ac:dyDescent="0.25">
      <c r="A1520" s="70" t="s">
        <v>1348</v>
      </c>
      <c r="B1520" s="70" t="s">
        <v>480</v>
      </c>
      <c r="C1520" s="73" t="s">
        <v>1348</v>
      </c>
      <c r="D1520" s="70" t="s">
        <v>81</v>
      </c>
      <c r="E1520" s="71">
        <v>340</v>
      </c>
      <c r="F1520" s="71">
        <v>1532</v>
      </c>
      <c r="G1520" s="70" t="s">
        <v>255</v>
      </c>
      <c r="H1520" s="70" t="s">
        <v>139</v>
      </c>
      <c r="J1520" s="55"/>
      <c r="K1520" s="70"/>
      <c r="L1520" s="70"/>
      <c r="M1520" s="64"/>
      <c r="N1520" s="70"/>
      <c r="O1520" s="71"/>
      <c r="P1520" s="71"/>
      <c r="Q1520" s="70"/>
      <c r="R1520" s="70"/>
      <c r="S1520" s="55"/>
    </row>
    <row r="1521" spans="1:19" x14ac:dyDescent="0.25">
      <c r="A1521" s="70" t="s">
        <v>1349</v>
      </c>
      <c r="B1521" s="70" t="s">
        <v>699</v>
      </c>
      <c r="C1521" s="73" t="s">
        <v>1040</v>
      </c>
      <c r="D1521" s="70" t="s">
        <v>78</v>
      </c>
      <c r="E1521" s="71">
        <v>354</v>
      </c>
      <c r="F1521" s="71">
        <v>1393</v>
      </c>
      <c r="G1521" s="70" t="s">
        <v>255</v>
      </c>
      <c r="H1521" s="70" t="s">
        <v>93</v>
      </c>
      <c r="J1521" s="55"/>
      <c r="K1521" s="70"/>
      <c r="L1521" s="70"/>
      <c r="M1521" s="64"/>
      <c r="N1521" s="70"/>
      <c r="O1521" s="71"/>
      <c r="P1521" s="71"/>
      <c r="Q1521" s="70"/>
      <c r="R1521" s="70"/>
      <c r="S1521" s="55"/>
    </row>
    <row r="1522" spans="1:19" x14ac:dyDescent="0.25">
      <c r="A1522" s="70" t="s">
        <v>1350</v>
      </c>
      <c r="B1522" s="70" t="s">
        <v>419</v>
      </c>
      <c r="C1522" s="73" t="s">
        <v>1811</v>
      </c>
      <c r="D1522" s="70" t="s">
        <v>81</v>
      </c>
      <c r="E1522" s="71">
        <v>359</v>
      </c>
      <c r="F1522" s="71">
        <v>1304</v>
      </c>
      <c r="G1522" s="70" t="s">
        <v>333</v>
      </c>
      <c r="H1522" s="70" t="s">
        <v>135</v>
      </c>
      <c r="J1522" s="55"/>
      <c r="K1522" s="70"/>
      <c r="L1522" s="70"/>
      <c r="M1522" s="64"/>
      <c r="N1522" s="70"/>
      <c r="O1522" s="71"/>
      <c r="P1522" s="71"/>
      <c r="Q1522" s="70"/>
      <c r="R1522" s="70"/>
      <c r="S1522" s="55"/>
    </row>
    <row r="1523" spans="1:19" x14ac:dyDescent="0.25">
      <c r="A1523" s="70" t="s">
        <v>1351</v>
      </c>
      <c r="B1523" s="70" t="s">
        <v>1352</v>
      </c>
      <c r="C1523" s="73" t="s">
        <v>1811</v>
      </c>
      <c r="D1523" s="70" t="s">
        <v>81</v>
      </c>
      <c r="E1523" s="71">
        <v>358</v>
      </c>
      <c r="F1523" s="71">
        <v>1331</v>
      </c>
      <c r="G1523" s="70" t="s">
        <v>333</v>
      </c>
      <c r="H1523" s="70" t="s">
        <v>127</v>
      </c>
      <c r="J1523" s="55"/>
      <c r="K1523" s="70"/>
      <c r="L1523" s="70"/>
      <c r="M1523" s="64"/>
      <c r="N1523" s="70"/>
      <c r="O1523" s="71"/>
      <c r="P1523" s="71"/>
      <c r="Q1523" s="70"/>
      <c r="R1523" s="70"/>
      <c r="S1523" s="55"/>
    </row>
    <row r="1524" spans="1:19" x14ac:dyDescent="0.25">
      <c r="A1524" s="70" t="s">
        <v>1353</v>
      </c>
      <c r="B1524" s="70" t="s">
        <v>1354</v>
      </c>
      <c r="C1524" s="73" t="s">
        <v>1811</v>
      </c>
      <c r="D1524" s="70" t="s">
        <v>81</v>
      </c>
      <c r="E1524" s="71">
        <v>372</v>
      </c>
      <c r="F1524" s="71">
        <v>1302</v>
      </c>
      <c r="G1524" s="70" t="s">
        <v>333</v>
      </c>
      <c r="H1524" s="70" t="s">
        <v>135</v>
      </c>
      <c r="J1524" s="55"/>
      <c r="K1524" s="55"/>
      <c r="L1524" s="55"/>
      <c r="M1524" s="55"/>
      <c r="N1524" s="55"/>
      <c r="O1524" s="55"/>
      <c r="P1524" s="55"/>
      <c r="Q1524" s="55"/>
      <c r="R1524" s="55"/>
      <c r="S1524" s="55"/>
    </row>
    <row r="1525" spans="1:19" x14ac:dyDescent="0.25">
      <c r="A1525" s="70" t="s">
        <v>1355</v>
      </c>
      <c r="B1525" s="70" t="s">
        <v>449</v>
      </c>
      <c r="C1525" s="73" t="s">
        <v>141</v>
      </c>
      <c r="D1525" s="70" t="s">
        <v>81</v>
      </c>
      <c r="E1525" s="71">
        <v>321</v>
      </c>
      <c r="F1525" s="71">
        <v>1423</v>
      </c>
      <c r="G1525" s="70" t="s">
        <v>255</v>
      </c>
      <c r="H1525" s="70" t="s">
        <v>141</v>
      </c>
      <c r="J1525" s="55"/>
      <c r="K1525" s="55"/>
      <c r="L1525" s="55"/>
      <c r="M1525" s="55"/>
      <c r="N1525" s="55"/>
      <c r="O1525" s="55"/>
      <c r="P1525" s="55"/>
      <c r="Q1525" s="55"/>
      <c r="R1525" s="55"/>
      <c r="S1525" s="55"/>
    </row>
    <row r="1526" spans="1:19" x14ac:dyDescent="0.25">
      <c r="A1526" s="70" t="s">
        <v>1356</v>
      </c>
      <c r="B1526" s="70" t="s">
        <v>433</v>
      </c>
      <c r="C1526" s="73" t="s">
        <v>1802</v>
      </c>
      <c r="D1526" s="70" t="s">
        <v>81</v>
      </c>
      <c r="E1526" s="71">
        <v>372</v>
      </c>
      <c r="F1526" s="71">
        <v>1479</v>
      </c>
      <c r="G1526" s="70" t="s">
        <v>285</v>
      </c>
      <c r="H1526" s="70" t="s">
        <v>133</v>
      </c>
      <c r="J1526" s="55"/>
      <c r="K1526" s="55"/>
      <c r="L1526" s="55"/>
      <c r="M1526" s="55"/>
      <c r="N1526" s="55"/>
      <c r="O1526" s="55"/>
      <c r="P1526" s="55"/>
      <c r="Q1526" s="55"/>
      <c r="R1526" s="55"/>
      <c r="S1526" s="55"/>
    </row>
    <row r="1527" spans="1:19" x14ac:dyDescent="0.25">
      <c r="A1527" s="70" t="s">
        <v>1357</v>
      </c>
      <c r="B1527" s="70" t="s">
        <v>424</v>
      </c>
      <c r="C1527" s="73" t="s">
        <v>545</v>
      </c>
      <c r="D1527" s="70" t="s">
        <v>79</v>
      </c>
      <c r="E1527" s="71">
        <v>269</v>
      </c>
      <c r="F1527" s="71">
        <v>1545</v>
      </c>
      <c r="G1527" s="70" t="s">
        <v>303</v>
      </c>
      <c r="H1527" s="70" t="s">
        <v>109</v>
      </c>
      <c r="J1527" s="55"/>
      <c r="K1527" s="55"/>
      <c r="L1527" s="55"/>
      <c r="M1527" s="55"/>
      <c r="N1527" s="55"/>
      <c r="O1527" s="55"/>
      <c r="P1527" s="55"/>
      <c r="Q1527" s="55"/>
      <c r="R1527" s="55"/>
      <c r="S1527" s="55"/>
    </row>
    <row r="1528" spans="1:19" x14ac:dyDescent="0.25">
      <c r="A1528" s="70" t="s">
        <v>1358</v>
      </c>
      <c r="B1528" s="70" t="s">
        <v>397</v>
      </c>
      <c r="C1528" s="73" t="s">
        <v>91</v>
      </c>
      <c r="D1528" s="70" t="s">
        <v>78</v>
      </c>
      <c r="E1528" s="71">
        <v>820</v>
      </c>
      <c r="F1528" s="71">
        <v>1288</v>
      </c>
      <c r="G1528" s="70" t="s">
        <v>252</v>
      </c>
      <c r="H1528" s="70" t="s">
        <v>91</v>
      </c>
      <c r="J1528" s="55"/>
      <c r="K1528" s="55"/>
      <c r="L1528" s="55"/>
      <c r="M1528" s="55"/>
      <c r="N1528" s="55"/>
      <c r="O1528" s="55"/>
      <c r="P1528" s="55"/>
      <c r="Q1528" s="55"/>
      <c r="R1528" s="55"/>
      <c r="S1528" s="55"/>
    </row>
    <row r="1529" spans="1:19" x14ac:dyDescent="0.25">
      <c r="A1529" s="70" t="s">
        <v>780</v>
      </c>
      <c r="B1529" s="70" t="s">
        <v>298</v>
      </c>
      <c r="C1529" s="73" t="s">
        <v>1811</v>
      </c>
      <c r="D1529" s="70" t="s">
        <v>81</v>
      </c>
      <c r="E1529" s="71">
        <v>352</v>
      </c>
      <c r="F1529" s="71">
        <v>1388</v>
      </c>
      <c r="G1529" s="70" t="s">
        <v>255</v>
      </c>
      <c r="H1529" s="70" t="s">
        <v>127</v>
      </c>
      <c r="J1529" s="55"/>
      <c r="K1529" s="55"/>
      <c r="L1529" s="55"/>
      <c r="M1529" s="55"/>
      <c r="N1529" s="55"/>
      <c r="O1529" s="55"/>
      <c r="P1529" s="55"/>
      <c r="Q1529" s="55"/>
      <c r="R1529" s="55"/>
      <c r="S1529" s="55"/>
    </row>
    <row r="1530" spans="1:19" x14ac:dyDescent="0.25">
      <c r="A1530" s="70" t="s">
        <v>1359</v>
      </c>
      <c r="B1530" s="70" t="s">
        <v>693</v>
      </c>
      <c r="C1530" s="73" t="s">
        <v>88</v>
      </c>
      <c r="D1530" s="70" t="s">
        <v>80</v>
      </c>
      <c r="E1530" s="71">
        <v>482</v>
      </c>
      <c r="F1530" s="71">
        <v>1114</v>
      </c>
      <c r="G1530" s="70" t="s">
        <v>88</v>
      </c>
      <c r="H1530" s="70" t="s">
        <v>88</v>
      </c>
      <c r="J1530" s="55"/>
      <c r="K1530" s="55"/>
      <c r="L1530" s="55"/>
      <c r="M1530" s="55"/>
      <c r="N1530" s="55"/>
      <c r="O1530" s="55"/>
      <c r="P1530" s="55"/>
      <c r="Q1530" s="55"/>
      <c r="R1530" s="55"/>
      <c r="S1530" s="55"/>
    </row>
    <row r="1531" spans="1:19" x14ac:dyDescent="0.25">
      <c r="A1531" s="70" t="s">
        <v>1360</v>
      </c>
      <c r="B1531" s="70" t="s">
        <v>562</v>
      </c>
      <c r="C1531" s="73" t="s">
        <v>725</v>
      </c>
      <c r="D1531" s="70" t="s">
        <v>79</v>
      </c>
      <c r="E1531" s="71">
        <v>341</v>
      </c>
      <c r="F1531" s="71">
        <v>1461</v>
      </c>
      <c r="G1531" s="70" t="s">
        <v>365</v>
      </c>
      <c r="H1531" s="70" t="s">
        <v>113</v>
      </c>
      <c r="J1531" s="55"/>
      <c r="K1531" s="55"/>
      <c r="L1531" s="55"/>
      <c r="M1531" s="55"/>
      <c r="N1531" s="55"/>
      <c r="O1531" s="55"/>
      <c r="P1531" s="55"/>
      <c r="Q1531" s="55"/>
      <c r="R1531" s="55"/>
      <c r="S1531" s="55"/>
    </row>
    <row r="1532" spans="1:19" x14ac:dyDescent="0.25">
      <c r="A1532" s="70" t="s">
        <v>1361</v>
      </c>
      <c r="B1532" s="70" t="s">
        <v>569</v>
      </c>
      <c r="C1532" s="73" t="s">
        <v>545</v>
      </c>
      <c r="D1532" s="70" t="s">
        <v>79</v>
      </c>
      <c r="E1532" s="71">
        <v>273</v>
      </c>
      <c r="F1532" s="71">
        <v>1552</v>
      </c>
      <c r="G1532" s="70" t="s">
        <v>303</v>
      </c>
      <c r="H1532" s="70" t="s">
        <v>109</v>
      </c>
      <c r="J1532" s="55"/>
      <c r="K1532" s="55"/>
      <c r="L1532" s="55"/>
      <c r="M1532" s="55"/>
      <c r="N1532" s="55"/>
      <c r="O1532" s="55"/>
      <c r="P1532" s="55"/>
      <c r="Q1532" s="55"/>
      <c r="R1532" s="55"/>
      <c r="S1532" s="55"/>
    </row>
    <row r="1533" spans="1:19" x14ac:dyDescent="0.25">
      <c r="A1533" s="70" t="s">
        <v>1362</v>
      </c>
      <c r="B1533" s="70" t="s">
        <v>294</v>
      </c>
      <c r="C1533" s="73" t="s">
        <v>1800</v>
      </c>
      <c r="D1533" s="70" t="s">
        <v>82</v>
      </c>
      <c r="E1533" s="71">
        <v>300</v>
      </c>
      <c r="F1533" s="71">
        <v>1351</v>
      </c>
      <c r="G1533" s="70" t="s">
        <v>258</v>
      </c>
      <c r="H1533" s="70" t="s">
        <v>159</v>
      </c>
      <c r="J1533" s="55"/>
      <c r="K1533" s="55"/>
      <c r="L1533" s="55"/>
      <c r="M1533" s="55"/>
      <c r="N1533" s="55"/>
      <c r="O1533" s="55"/>
      <c r="P1533" s="55"/>
      <c r="Q1533" s="55"/>
      <c r="R1533" s="55"/>
      <c r="S1533" s="55"/>
    </row>
    <row r="1534" spans="1:19" x14ac:dyDescent="0.25">
      <c r="A1534" s="70" t="s">
        <v>1363</v>
      </c>
      <c r="B1534" s="70" t="s">
        <v>1364</v>
      </c>
      <c r="C1534" s="73" t="s">
        <v>1800</v>
      </c>
      <c r="D1534" s="70" t="s">
        <v>82</v>
      </c>
      <c r="E1534" s="71">
        <v>266</v>
      </c>
      <c r="F1534" s="71">
        <v>1395</v>
      </c>
      <c r="G1534" s="70" t="s">
        <v>258</v>
      </c>
      <c r="H1534" s="70" t="s">
        <v>155</v>
      </c>
      <c r="J1534" s="55"/>
      <c r="K1534" s="55"/>
      <c r="L1534" s="55"/>
      <c r="M1534" s="55"/>
      <c r="N1534" s="55"/>
      <c r="O1534" s="55"/>
      <c r="P1534" s="55"/>
      <c r="Q1534" s="55"/>
      <c r="R1534" s="55"/>
      <c r="S1534" s="55"/>
    </row>
    <row r="1535" spans="1:19" x14ac:dyDescent="0.25">
      <c r="A1535" s="70" t="s">
        <v>1365</v>
      </c>
      <c r="B1535" s="70" t="s">
        <v>1365</v>
      </c>
      <c r="C1535" s="73" t="s">
        <v>545</v>
      </c>
      <c r="D1535" s="70" t="s">
        <v>79</v>
      </c>
      <c r="E1535" s="71">
        <v>254</v>
      </c>
      <c r="F1535" s="71">
        <v>1575</v>
      </c>
      <c r="G1535" s="70" t="s">
        <v>1366</v>
      </c>
      <c r="H1535" s="70" t="s">
        <v>109</v>
      </c>
      <c r="J1535" s="55"/>
      <c r="K1535" s="55"/>
      <c r="L1535" s="55"/>
      <c r="M1535" s="55"/>
      <c r="N1535" s="55"/>
      <c r="O1535" s="55"/>
      <c r="P1535" s="55"/>
      <c r="Q1535" s="55"/>
      <c r="R1535" s="55"/>
      <c r="S1535" s="55"/>
    </row>
    <row r="1536" spans="1:19" x14ac:dyDescent="0.25">
      <c r="A1536" s="70" t="s">
        <v>1367</v>
      </c>
      <c r="B1536" s="70" t="s">
        <v>754</v>
      </c>
      <c r="C1536" s="73" t="s">
        <v>1800</v>
      </c>
      <c r="D1536" s="70" t="s">
        <v>82</v>
      </c>
      <c r="E1536" s="71">
        <v>287</v>
      </c>
      <c r="F1536" s="71">
        <v>1364</v>
      </c>
      <c r="G1536" s="70" t="s">
        <v>258</v>
      </c>
      <c r="H1536" s="70" t="s">
        <v>155</v>
      </c>
      <c r="J1536" s="55"/>
      <c r="K1536" s="55"/>
      <c r="L1536" s="55"/>
      <c r="M1536" s="55"/>
      <c r="N1536" s="55"/>
      <c r="O1536" s="55"/>
      <c r="P1536" s="55"/>
      <c r="Q1536" s="55"/>
      <c r="R1536" s="55"/>
      <c r="S1536" s="55"/>
    </row>
    <row r="1537" spans="1:19" x14ac:dyDescent="0.25">
      <c r="A1537" s="70" t="s">
        <v>1029</v>
      </c>
      <c r="B1537" s="70" t="s">
        <v>1029</v>
      </c>
      <c r="C1537" s="73" t="s">
        <v>1798</v>
      </c>
      <c r="D1537" s="70" t="s">
        <v>82</v>
      </c>
      <c r="E1537" s="71">
        <v>247</v>
      </c>
      <c r="F1537" s="71">
        <v>1443</v>
      </c>
      <c r="G1537" s="70" t="s">
        <v>345</v>
      </c>
      <c r="H1537" s="70" t="s">
        <v>155</v>
      </c>
      <c r="J1537" s="55"/>
      <c r="K1537" s="55"/>
      <c r="L1537" s="55"/>
      <c r="M1537" s="55"/>
      <c r="N1537" s="55"/>
      <c r="O1537" s="55"/>
      <c r="P1537" s="55"/>
      <c r="Q1537" s="55"/>
      <c r="R1537" s="55"/>
      <c r="S1537" s="55"/>
    </row>
    <row r="1538" spans="1:19" x14ac:dyDescent="0.25">
      <c r="A1538" s="70" t="s">
        <v>1368</v>
      </c>
      <c r="B1538" s="70" t="s">
        <v>1029</v>
      </c>
      <c r="C1538" s="73" t="s">
        <v>1798</v>
      </c>
      <c r="D1538" s="70" t="s">
        <v>82</v>
      </c>
      <c r="E1538" s="71">
        <v>255</v>
      </c>
      <c r="F1538" s="71">
        <v>1432</v>
      </c>
      <c r="G1538" s="70" t="s">
        <v>258</v>
      </c>
      <c r="H1538" s="70" t="s">
        <v>155</v>
      </c>
      <c r="J1538" s="55"/>
      <c r="K1538" s="55"/>
      <c r="L1538" s="55"/>
      <c r="M1538" s="55"/>
      <c r="N1538" s="55"/>
      <c r="O1538" s="55"/>
      <c r="P1538" s="55"/>
      <c r="Q1538" s="55"/>
      <c r="R1538" s="55"/>
      <c r="S1538" s="55"/>
    </row>
    <row r="1539" spans="1:19" x14ac:dyDescent="0.25">
      <c r="A1539" s="70" t="s">
        <v>1369</v>
      </c>
      <c r="B1539" s="70" t="s">
        <v>1369</v>
      </c>
      <c r="C1539" s="73" t="s">
        <v>1677</v>
      </c>
      <c r="D1539" s="70" t="s">
        <v>79</v>
      </c>
      <c r="E1539" s="71">
        <v>308</v>
      </c>
      <c r="F1539" s="71">
        <v>1503</v>
      </c>
      <c r="G1539" s="70" t="s">
        <v>303</v>
      </c>
      <c r="H1539" s="70" t="s">
        <v>119</v>
      </c>
      <c r="J1539" s="55"/>
      <c r="K1539" s="55"/>
      <c r="L1539" s="55"/>
      <c r="M1539" s="55"/>
      <c r="N1539" s="55"/>
      <c r="O1539" s="55"/>
      <c r="P1539" s="55"/>
      <c r="Q1539" s="55"/>
      <c r="R1539" s="55"/>
      <c r="S1539" s="55"/>
    </row>
    <row r="1540" spans="1:19" x14ac:dyDescent="0.25">
      <c r="A1540" s="70" t="s">
        <v>1370</v>
      </c>
      <c r="B1540" s="70" t="s">
        <v>478</v>
      </c>
      <c r="C1540" s="73" t="s">
        <v>1798</v>
      </c>
      <c r="D1540" s="70" t="s">
        <v>82</v>
      </c>
      <c r="E1540" s="71">
        <v>249</v>
      </c>
      <c r="F1540" s="71">
        <v>1473</v>
      </c>
      <c r="G1540" s="70" t="s">
        <v>345</v>
      </c>
      <c r="H1540" s="70" t="s">
        <v>155</v>
      </c>
      <c r="J1540" s="55"/>
      <c r="K1540" s="55"/>
      <c r="L1540" s="55"/>
      <c r="M1540" s="55"/>
      <c r="N1540" s="55"/>
      <c r="O1540" s="55"/>
      <c r="P1540" s="55"/>
      <c r="Q1540" s="55"/>
      <c r="R1540" s="55"/>
      <c r="S1540" s="55"/>
    </row>
    <row r="1541" spans="1:19" x14ac:dyDescent="0.25">
      <c r="A1541" s="70" t="s">
        <v>1371</v>
      </c>
      <c r="B1541" s="70" t="s">
        <v>1132</v>
      </c>
      <c r="C1541" s="73" t="s">
        <v>1474</v>
      </c>
      <c r="D1541" s="70" t="s">
        <v>79</v>
      </c>
      <c r="E1541" s="71">
        <v>372</v>
      </c>
      <c r="F1541" s="71">
        <v>1451</v>
      </c>
      <c r="G1541" s="70" t="s">
        <v>365</v>
      </c>
      <c r="H1541" s="70" t="s">
        <v>123</v>
      </c>
      <c r="J1541" s="55"/>
      <c r="K1541" s="55"/>
      <c r="L1541" s="55"/>
      <c r="M1541" s="55"/>
      <c r="N1541" s="55"/>
      <c r="O1541" s="55"/>
      <c r="P1541" s="55"/>
      <c r="Q1541" s="55"/>
      <c r="R1541" s="55"/>
      <c r="S1541" s="55"/>
    </row>
    <row r="1542" spans="1:19" x14ac:dyDescent="0.25">
      <c r="A1542" s="70" t="s">
        <v>1372</v>
      </c>
      <c r="B1542" s="70" t="s">
        <v>1290</v>
      </c>
      <c r="C1542" s="73" t="s">
        <v>133</v>
      </c>
      <c r="D1542" s="70" t="s">
        <v>81</v>
      </c>
      <c r="E1542" s="71">
        <v>354</v>
      </c>
      <c r="F1542" s="71">
        <v>1552</v>
      </c>
      <c r="G1542" s="70" t="s">
        <v>285</v>
      </c>
      <c r="H1542" s="70" t="s">
        <v>131</v>
      </c>
      <c r="J1542" s="55"/>
      <c r="K1542" s="55"/>
      <c r="L1542" s="55"/>
      <c r="M1542" s="55"/>
      <c r="N1542" s="55"/>
      <c r="O1542" s="55"/>
      <c r="P1542" s="55"/>
      <c r="Q1542" s="55"/>
      <c r="R1542" s="55"/>
      <c r="S1542" s="55"/>
    </row>
    <row r="1543" spans="1:19" x14ac:dyDescent="0.25">
      <c r="A1543" s="70" t="s">
        <v>1373</v>
      </c>
      <c r="B1543" s="70" t="s">
        <v>269</v>
      </c>
      <c r="C1543" s="73" t="s">
        <v>1795</v>
      </c>
      <c r="D1543" s="70" t="s">
        <v>83</v>
      </c>
      <c r="E1543" s="71">
        <v>713</v>
      </c>
      <c r="F1543" s="71">
        <v>1029</v>
      </c>
      <c r="G1543" s="70" t="s">
        <v>270</v>
      </c>
      <c r="H1543" s="70" t="s">
        <v>168</v>
      </c>
      <c r="J1543" s="55"/>
      <c r="K1543" s="55"/>
      <c r="L1543" s="55"/>
      <c r="M1543" s="55"/>
      <c r="N1543" s="55"/>
      <c r="O1543" s="55"/>
      <c r="P1543" s="55"/>
      <c r="Q1543" s="55"/>
      <c r="R1543" s="55"/>
      <c r="S1543" s="55"/>
    </row>
    <row r="1544" spans="1:19" x14ac:dyDescent="0.25">
      <c r="A1544" s="70" t="s">
        <v>1374</v>
      </c>
      <c r="B1544" s="70" t="s">
        <v>478</v>
      </c>
      <c r="C1544" s="73" t="s">
        <v>1798</v>
      </c>
      <c r="D1544" s="70" t="s">
        <v>82</v>
      </c>
      <c r="E1544" s="71">
        <v>263</v>
      </c>
      <c r="F1544" s="71">
        <v>1458</v>
      </c>
      <c r="G1544" s="70" t="s">
        <v>345</v>
      </c>
      <c r="H1544" s="70" t="s">
        <v>155</v>
      </c>
      <c r="J1544" s="55"/>
      <c r="K1544" s="55"/>
      <c r="L1544" s="55"/>
      <c r="M1544" s="55"/>
      <c r="N1544" s="55"/>
      <c r="O1544" s="55"/>
      <c r="P1544" s="55"/>
      <c r="Q1544" s="55"/>
      <c r="R1544" s="55"/>
      <c r="S1544" s="55"/>
    </row>
    <row r="1545" spans="1:19" x14ac:dyDescent="0.25">
      <c r="A1545" s="70" t="s">
        <v>1375</v>
      </c>
      <c r="B1545" s="70" t="s">
        <v>478</v>
      </c>
      <c r="C1545" s="73" t="s">
        <v>1798</v>
      </c>
      <c r="D1545" s="70" t="s">
        <v>82</v>
      </c>
      <c r="E1545" s="71">
        <v>262</v>
      </c>
      <c r="F1545" s="71">
        <v>1460</v>
      </c>
      <c r="G1545" s="70" t="s">
        <v>345</v>
      </c>
      <c r="H1545" s="70" t="s">
        <v>155</v>
      </c>
      <c r="J1545" s="55"/>
      <c r="K1545" s="55"/>
      <c r="L1545" s="55"/>
      <c r="M1545" s="55"/>
      <c r="N1545" s="55"/>
      <c r="O1545" s="55"/>
      <c r="P1545" s="55"/>
      <c r="Q1545" s="55"/>
      <c r="R1545" s="55"/>
      <c r="S1545" s="55"/>
    </row>
    <row r="1546" spans="1:19" x14ac:dyDescent="0.25">
      <c r="A1546" s="70" t="s">
        <v>1354</v>
      </c>
      <c r="B1546" s="70" t="s">
        <v>1354</v>
      </c>
      <c r="C1546" s="73" t="s">
        <v>1811</v>
      </c>
      <c r="D1546" s="70" t="s">
        <v>81</v>
      </c>
      <c r="E1546" s="71">
        <v>405</v>
      </c>
      <c r="F1546" s="71">
        <v>1274</v>
      </c>
      <c r="G1546" s="70" t="s">
        <v>333</v>
      </c>
      <c r="H1546" s="70" t="s">
        <v>135</v>
      </c>
      <c r="J1546" s="55"/>
      <c r="K1546" s="55"/>
      <c r="L1546" s="55"/>
      <c r="M1546" s="55"/>
      <c r="N1546" s="55"/>
      <c r="O1546" s="55"/>
      <c r="P1546" s="55"/>
      <c r="Q1546" s="55"/>
      <c r="R1546" s="55"/>
      <c r="S1546" s="55"/>
    </row>
    <row r="1547" spans="1:19" x14ac:dyDescent="0.25">
      <c r="A1547" s="70" t="s">
        <v>1376</v>
      </c>
      <c r="B1547" s="70" t="s">
        <v>1225</v>
      </c>
      <c r="C1547" s="73" t="s">
        <v>1225</v>
      </c>
      <c r="D1547" s="70" t="s">
        <v>78</v>
      </c>
      <c r="E1547" s="71">
        <v>554</v>
      </c>
      <c r="F1547" s="71">
        <v>1152</v>
      </c>
      <c r="G1547" s="70" t="s">
        <v>307</v>
      </c>
      <c r="H1547" s="70" t="s">
        <v>107</v>
      </c>
      <c r="J1547" s="55"/>
      <c r="K1547" s="55"/>
      <c r="L1547" s="55"/>
      <c r="M1547" s="55"/>
      <c r="N1547" s="55"/>
      <c r="O1547" s="55"/>
      <c r="P1547" s="55"/>
      <c r="Q1547" s="55"/>
      <c r="R1547" s="55"/>
      <c r="S1547" s="55"/>
    </row>
    <row r="1548" spans="1:19" x14ac:dyDescent="0.25">
      <c r="A1548" s="70" t="s">
        <v>1377</v>
      </c>
      <c r="B1548" s="70" t="s">
        <v>512</v>
      </c>
      <c r="C1548" s="73" t="s">
        <v>1810</v>
      </c>
      <c r="D1548" s="70" t="s">
        <v>82</v>
      </c>
      <c r="E1548" s="71">
        <v>389</v>
      </c>
      <c r="F1548" s="71">
        <v>1238</v>
      </c>
      <c r="G1548" s="70" t="s">
        <v>311</v>
      </c>
      <c r="H1548" s="70" t="s">
        <v>163</v>
      </c>
      <c r="J1548" s="55"/>
      <c r="K1548" s="55"/>
      <c r="L1548" s="55"/>
      <c r="M1548" s="55"/>
      <c r="N1548" s="55"/>
      <c r="O1548" s="55"/>
      <c r="P1548" s="55"/>
      <c r="Q1548" s="55"/>
      <c r="R1548" s="55"/>
      <c r="S1548" s="55"/>
    </row>
    <row r="1549" spans="1:19" x14ac:dyDescent="0.25">
      <c r="A1549" s="70" t="s">
        <v>1378</v>
      </c>
      <c r="B1549" s="70" t="s">
        <v>289</v>
      </c>
      <c r="C1549" s="73" t="s">
        <v>1800</v>
      </c>
      <c r="D1549" s="70" t="s">
        <v>82</v>
      </c>
      <c r="E1549" s="71">
        <v>288</v>
      </c>
      <c r="F1549" s="71">
        <v>1376</v>
      </c>
      <c r="G1549" s="70" t="s">
        <v>258</v>
      </c>
      <c r="H1549" s="70" t="s">
        <v>159</v>
      </c>
      <c r="J1549" s="55"/>
      <c r="K1549" s="55"/>
      <c r="L1549" s="55"/>
      <c r="M1549" s="55"/>
      <c r="N1549" s="55"/>
      <c r="O1549" s="55"/>
      <c r="P1549" s="55"/>
      <c r="Q1549" s="55"/>
      <c r="R1549" s="55"/>
      <c r="S1549" s="55"/>
    </row>
    <row r="1550" spans="1:19" x14ac:dyDescent="0.25">
      <c r="A1550" s="70" t="s">
        <v>1714</v>
      </c>
      <c r="B1550" s="70" t="s">
        <v>328</v>
      </c>
      <c r="C1550" s="73" t="s">
        <v>151</v>
      </c>
      <c r="D1550" s="70" t="s">
        <v>82</v>
      </c>
      <c r="E1550" s="71">
        <v>267</v>
      </c>
      <c r="F1550" s="71">
        <v>1436</v>
      </c>
      <c r="G1550" s="70" t="s">
        <v>492</v>
      </c>
      <c r="H1550" s="70" t="s">
        <v>151</v>
      </c>
      <c r="J1550" s="55"/>
      <c r="K1550" s="55"/>
      <c r="L1550" s="55"/>
      <c r="M1550" s="55"/>
      <c r="N1550" s="55"/>
      <c r="O1550" s="55"/>
      <c r="P1550" s="55"/>
      <c r="Q1550" s="55"/>
      <c r="R1550" s="55"/>
      <c r="S1550" s="55"/>
    </row>
    <row r="1551" spans="1:19" x14ac:dyDescent="0.25">
      <c r="A1551" s="70" t="s">
        <v>1730</v>
      </c>
      <c r="B1551" s="70" t="s">
        <v>282</v>
      </c>
      <c r="C1551" s="73" t="s">
        <v>88</v>
      </c>
      <c r="D1551" s="70" t="s">
        <v>80</v>
      </c>
      <c r="E1551" s="71">
        <v>488</v>
      </c>
      <c r="F1551" s="71">
        <v>1117</v>
      </c>
      <c r="G1551" s="70" t="s">
        <v>88</v>
      </c>
      <c r="H1551" s="70" t="s">
        <v>88</v>
      </c>
      <c r="J1551" s="55"/>
      <c r="K1551" s="55"/>
      <c r="L1551" s="55"/>
      <c r="M1551" s="55"/>
      <c r="N1551" s="55"/>
      <c r="O1551" s="55"/>
      <c r="P1551" s="55"/>
      <c r="Q1551" s="55"/>
      <c r="R1551" s="55"/>
      <c r="S1551" s="55"/>
    </row>
    <row r="1552" spans="1:19" x14ac:dyDescent="0.25">
      <c r="A1552" s="70" t="s">
        <v>1379</v>
      </c>
      <c r="B1552" s="70" t="s">
        <v>370</v>
      </c>
      <c r="C1552" s="73" t="s">
        <v>578</v>
      </c>
      <c r="D1552" s="70" t="s">
        <v>82</v>
      </c>
      <c r="E1552" s="71">
        <v>453</v>
      </c>
      <c r="F1552" s="71">
        <v>1260</v>
      </c>
      <c r="G1552" s="70" t="s">
        <v>307</v>
      </c>
      <c r="H1552" s="70" t="s">
        <v>147</v>
      </c>
      <c r="J1552" s="55"/>
      <c r="K1552" s="55"/>
      <c r="L1552" s="55"/>
      <c r="M1552" s="55"/>
      <c r="N1552" s="55"/>
      <c r="O1552" s="55"/>
      <c r="P1552" s="55"/>
      <c r="Q1552" s="55"/>
      <c r="R1552" s="55"/>
      <c r="S1552" s="55"/>
    </row>
    <row r="1553" spans="1:19" x14ac:dyDescent="0.25">
      <c r="A1553" s="70" t="s">
        <v>1380</v>
      </c>
      <c r="B1553" s="70" t="s">
        <v>1041</v>
      </c>
      <c r="C1553" s="73" t="s">
        <v>1040</v>
      </c>
      <c r="D1553" s="70" t="s">
        <v>78</v>
      </c>
      <c r="E1553" s="71">
        <v>385</v>
      </c>
      <c r="F1553" s="71">
        <v>1405</v>
      </c>
      <c r="G1553" s="70" t="s">
        <v>255</v>
      </c>
      <c r="H1553" s="70" t="s">
        <v>93</v>
      </c>
      <c r="J1553" s="55"/>
      <c r="K1553" s="55"/>
      <c r="L1553" s="55"/>
      <c r="M1553" s="55"/>
      <c r="N1553" s="55"/>
      <c r="O1553" s="55"/>
      <c r="P1553" s="55"/>
      <c r="Q1553" s="55"/>
      <c r="R1553" s="55"/>
      <c r="S1553" s="55"/>
    </row>
    <row r="1554" spans="1:19" x14ac:dyDescent="0.25">
      <c r="A1554" s="70" t="s">
        <v>600</v>
      </c>
      <c r="B1554" s="70" t="s">
        <v>600</v>
      </c>
      <c r="C1554" s="73" t="s">
        <v>1348</v>
      </c>
      <c r="D1554" s="70" t="s">
        <v>81</v>
      </c>
      <c r="E1554" s="71">
        <v>407</v>
      </c>
      <c r="F1554" s="71">
        <v>1477</v>
      </c>
      <c r="G1554" s="70" t="s">
        <v>255</v>
      </c>
      <c r="H1554" s="70" t="s">
        <v>139</v>
      </c>
      <c r="J1554" s="55"/>
      <c r="K1554" s="55"/>
      <c r="L1554" s="55"/>
      <c r="M1554" s="55"/>
      <c r="N1554" s="55"/>
      <c r="O1554" s="55"/>
      <c r="P1554" s="55"/>
      <c r="Q1554" s="55"/>
      <c r="R1554" s="55"/>
      <c r="S1554" s="55"/>
    </row>
    <row r="1555" spans="1:19" x14ac:dyDescent="0.25">
      <c r="A1555" s="70" t="s">
        <v>1381</v>
      </c>
      <c r="B1555" s="70" t="s">
        <v>1382</v>
      </c>
      <c r="C1555" s="73" t="s">
        <v>1141</v>
      </c>
      <c r="D1555" s="70" t="s">
        <v>83</v>
      </c>
      <c r="E1555" s="71">
        <v>640</v>
      </c>
      <c r="F1555" s="71">
        <v>1141</v>
      </c>
      <c r="G1555" s="70" t="s">
        <v>270</v>
      </c>
      <c r="H1555" s="70" t="s">
        <v>170</v>
      </c>
      <c r="J1555" s="55"/>
      <c r="K1555" s="55"/>
      <c r="L1555" s="55"/>
      <c r="M1555" s="55"/>
      <c r="N1555" s="55"/>
      <c r="O1555" s="55"/>
      <c r="P1555" s="55"/>
      <c r="Q1555" s="55"/>
      <c r="R1555" s="55"/>
      <c r="S1555" s="55"/>
    </row>
    <row r="1556" spans="1:19" x14ac:dyDescent="0.25">
      <c r="A1556" s="70" t="s">
        <v>1383</v>
      </c>
      <c r="B1556" s="70" t="s">
        <v>278</v>
      </c>
      <c r="C1556" s="73" t="s">
        <v>91</v>
      </c>
      <c r="D1556" s="70" t="s">
        <v>78</v>
      </c>
      <c r="E1556" s="71">
        <v>686</v>
      </c>
      <c r="F1556" s="71">
        <v>1282</v>
      </c>
      <c r="G1556" s="70" t="s">
        <v>307</v>
      </c>
      <c r="H1556" s="70" t="s">
        <v>91</v>
      </c>
      <c r="J1556" s="55"/>
      <c r="K1556" s="55"/>
      <c r="L1556" s="55"/>
      <c r="M1556" s="55"/>
      <c r="N1556" s="55"/>
      <c r="O1556" s="55"/>
      <c r="P1556" s="55"/>
      <c r="Q1556" s="55"/>
      <c r="R1556" s="55"/>
      <c r="S1556" s="55"/>
    </row>
    <row r="1557" spans="1:19" x14ac:dyDescent="0.25">
      <c r="A1557" s="70" t="s">
        <v>1384</v>
      </c>
      <c r="B1557" s="70" t="s">
        <v>355</v>
      </c>
      <c r="C1557" s="73" t="s">
        <v>1612</v>
      </c>
      <c r="D1557" s="70" t="s">
        <v>83</v>
      </c>
      <c r="E1557" s="71">
        <v>693</v>
      </c>
      <c r="F1557" s="71">
        <v>1074</v>
      </c>
      <c r="G1557" s="70" t="s">
        <v>270</v>
      </c>
      <c r="H1557" s="70" t="s">
        <v>168</v>
      </c>
      <c r="J1557" s="55"/>
      <c r="K1557" s="55"/>
      <c r="L1557" s="55"/>
      <c r="M1557" s="55"/>
      <c r="N1557" s="55"/>
      <c r="O1557" s="55"/>
      <c r="P1557" s="55"/>
      <c r="Q1557" s="55"/>
      <c r="R1557" s="55"/>
      <c r="S1557" s="55"/>
    </row>
    <row r="1558" spans="1:19" x14ac:dyDescent="0.25">
      <c r="A1558" s="70" t="s">
        <v>1385</v>
      </c>
      <c r="B1558" s="70" t="s">
        <v>1035</v>
      </c>
      <c r="C1558" s="73" t="s">
        <v>1806</v>
      </c>
      <c r="D1558" s="70" t="s">
        <v>82</v>
      </c>
      <c r="E1558" s="71">
        <v>247</v>
      </c>
      <c r="F1558" s="71">
        <v>1491</v>
      </c>
      <c r="G1558" s="70" t="s">
        <v>345</v>
      </c>
      <c r="H1558" s="70" t="s">
        <v>155</v>
      </c>
      <c r="J1558" s="55"/>
      <c r="K1558" s="55"/>
      <c r="L1558" s="55"/>
      <c r="M1558" s="55"/>
      <c r="N1558" s="55"/>
      <c r="O1558" s="55"/>
      <c r="P1558" s="55"/>
      <c r="Q1558" s="55"/>
      <c r="R1558" s="55"/>
      <c r="S1558" s="55"/>
    </row>
    <row r="1559" spans="1:19" x14ac:dyDescent="0.25">
      <c r="A1559" s="70" t="s">
        <v>1386</v>
      </c>
      <c r="B1559" s="70" t="s">
        <v>785</v>
      </c>
      <c r="C1559" s="73" t="s">
        <v>1792</v>
      </c>
      <c r="D1559" s="70" t="s">
        <v>81</v>
      </c>
      <c r="E1559" s="71">
        <v>479</v>
      </c>
      <c r="F1559" s="71">
        <v>1421</v>
      </c>
      <c r="G1559" s="70" t="s">
        <v>273</v>
      </c>
      <c r="H1559" s="70" t="s">
        <v>129</v>
      </c>
      <c r="J1559" s="55"/>
      <c r="K1559" s="55"/>
      <c r="L1559" s="55"/>
      <c r="M1559" s="55"/>
      <c r="N1559" s="55"/>
      <c r="O1559" s="55"/>
      <c r="P1559" s="55"/>
      <c r="Q1559" s="55"/>
      <c r="R1559" s="55"/>
      <c r="S1559" s="55"/>
    </row>
    <row r="1560" spans="1:19" x14ac:dyDescent="0.25">
      <c r="A1560" s="70" t="s">
        <v>1387</v>
      </c>
      <c r="B1560" s="70" t="s">
        <v>295</v>
      </c>
      <c r="C1560" s="73" t="s">
        <v>151</v>
      </c>
      <c r="D1560" s="70" t="s">
        <v>82</v>
      </c>
      <c r="E1560" s="71">
        <v>466</v>
      </c>
      <c r="F1560" s="71">
        <v>1353</v>
      </c>
      <c r="G1560" s="70" t="s">
        <v>273</v>
      </c>
      <c r="H1560" s="70" t="s">
        <v>151</v>
      </c>
      <c r="J1560" s="55"/>
      <c r="K1560" s="55"/>
      <c r="L1560" s="55"/>
      <c r="M1560" s="55"/>
      <c r="N1560" s="55"/>
      <c r="O1560" s="55"/>
      <c r="P1560" s="55"/>
      <c r="Q1560" s="55"/>
      <c r="R1560" s="55"/>
      <c r="S1560" s="55"/>
    </row>
    <row r="1561" spans="1:19" x14ac:dyDescent="0.25">
      <c r="A1561" s="70" t="s">
        <v>1388</v>
      </c>
      <c r="B1561" s="70" t="s">
        <v>699</v>
      </c>
      <c r="C1561" s="73" t="s">
        <v>1040</v>
      </c>
      <c r="D1561" s="70" t="s">
        <v>78</v>
      </c>
      <c r="E1561" s="71">
        <v>356</v>
      </c>
      <c r="F1561" s="71">
        <v>1411</v>
      </c>
      <c r="G1561" s="70" t="s">
        <v>255</v>
      </c>
      <c r="H1561" s="70" t="s">
        <v>93</v>
      </c>
      <c r="J1561" s="55"/>
      <c r="K1561" s="55"/>
      <c r="L1561" s="55"/>
      <c r="M1561" s="55"/>
      <c r="N1561" s="55"/>
      <c r="O1561" s="55"/>
      <c r="P1561" s="55"/>
      <c r="Q1561" s="55"/>
      <c r="R1561" s="55"/>
      <c r="S1561" s="55"/>
    </row>
    <row r="1562" spans="1:19" x14ac:dyDescent="0.25">
      <c r="A1562" s="70" t="s">
        <v>1389</v>
      </c>
      <c r="B1562" s="70" t="s">
        <v>785</v>
      </c>
      <c r="C1562" s="73" t="s">
        <v>1792</v>
      </c>
      <c r="D1562" s="70" t="s">
        <v>81</v>
      </c>
      <c r="E1562" s="71">
        <v>496</v>
      </c>
      <c r="F1562" s="71">
        <v>1416</v>
      </c>
      <c r="G1562" s="70" t="s">
        <v>273</v>
      </c>
      <c r="H1562" s="70" t="s">
        <v>129</v>
      </c>
      <c r="J1562" s="55"/>
      <c r="K1562" s="55"/>
      <c r="L1562" s="55"/>
      <c r="M1562" s="55"/>
      <c r="N1562" s="55"/>
      <c r="O1562" s="55"/>
      <c r="P1562" s="55"/>
      <c r="Q1562" s="55"/>
      <c r="R1562" s="55"/>
      <c r="S1562" s="55"/>
    </row>
    <row r="1563" spans="1:19" x14ac:dyDescent="0.25">
      <c r="A1563" s="70" t="s">
        <v>1390</v>
      </c>
      <c r="B1563" s="70" t="s">
        <v>1139</v>
      </c>
      <c r="C1563" s="73" t="s">
        <v>1391</v>
      </c>
      <c r="D1563" s="70" t="s">
        <v>83</v>
      </c>
      <c r="E1563" s="71">
        <v>625</v>
      </c>
      <c r="F1563" s="71">
        <v>1098</v>
      </c>
      <c r="G1563" s="70" t="s">
        <v>270</v>
      </c>
      <c r="H1563" s="70" t="s">
        <v>168</v>
      </c>
      <c r="J1563" s="55"/>
      <c r="K1563" s="55"/>
      <c r="L1563" s="55"/>
      <c r="M1563" s="55"/>
      <c r="N1563" s="55"/>
      <c r="O1563" s="55"/>
      <c r="P1563" s="55"/>
      <c r="Q1563" s="55"/>
      <c r="R1563" s="55"/>
      <c r="S1563" s="55"/>
    </row>
    <row r="1564" spans="1:19" x14ac:dyDescent="0.25">
      <c r="A1564" s="70" t="s">
        <v>1391</v>
      </c>
      <c r="B1564" s="70" t="s">
        <v>1139</v>
      </c>
      <c r="C1564" s="73" t="s">
        <v>1391</v>
      </c>
      <c r="D1564" s="70" t="s">
        <v>83</v>
      </c>
      <c r="E1564" s="71">
        <v>621</v>
      </c>
      <c r="F1564" s="71">
        <v>1094</v>
      </c>
      <c r="G1564" s="70" t="s">
        <v>270</v>
      </c>
      <c r="H1564" s="70" t="s">
        <v>168</v>
      </c>
      <c r="J1564" s="55"/>
      <c r="K1564" s="55"/>
      <c r="L1564" s="55"/>
      <c r="M1564" s="55"/>
      <c r="N1564" s="55"/>
      <c r="O1564" s="55"/>
      <c r="P1564" s="55"/>
      <c r="Q1564" s="55"/>
      <c r="R1564" s="55"/>
      <c r="S1564" s="55"/>
    </row>
    <row r="1565" spans="1:19" x14ac:dyDescent="0.25">
      <c r="A1565" s="70" t="s">
        <v>1392</v>
      </c>
      <c r="B1565" s="70" t="s">
        <v>319</v>
      </c>
      <c r="C1565" s="73" t="s">
        <v>151</v>
      </c>
      <c r="D1565" s="70" t="s">
        <v>82</v>
      </c>
      <c r="E1565" s="71">
        <v>387</v>
      </c>
      <c r="F1565" s="71">
        <v>1382</v>
      </c>
      <c r="G1565" s="70" t="s">
        <v>273</v>
      </c>
      <c r="H1565" s="70" t="s">
        <v>151</v>
      </c>
      <c r="J1565" s="55"/>
      <c r="K1565" s="55"/>
      <c r="L1565" s="55"/>
      <c r="M1565" s="55"/>
      <c r="N1565" s="55"/>
      <c r="O1565" s="55"/>
      <c r="P1565" s="55"/>
      <c r="Q1565" s="55"/>
      <c r="R1565" s="55"/>
      <c r="S1565" s="55"/>
    </row>
    <row r="1566" spans="1:19" x14ac:dyDescent="0.25">
      <c r="A1566" s="70" t="s">
        <v>1393</v>
      </c>
      <c r="B1566" s="70" t="s">
        <v>1255</v>
      </c>
      <c r="C1566" s="73" t="s">
        <v>1800</v>
      </c>
      <c r="D1566" s="70" t="s">
        <v>82</v>
      </c>
      <c r="E1566" s="71">
        <v>464</v>
      </c>
      <c r="F1566" s="71">
        <v>1284</v>
      </c>
      <c r="G1566" s="70" t="s">
        <v>307</v>
      </c>
      <c r="H1566" s="70" t="s">
        <v>157</v>
      </c>
      <c r="J1566" s="55"/>
      <c r="K1566" s="55"/>
      <c r="L1566" s="55"/>
      <c r="M1566" s="55"/>
      <c r="N1566" s="55"/>
      <c r="O1566" s="55"/>
      <c r="P1566" s="55"/>
      <c r="Q1566" s="55"/>
      <c r="R1566" s="55"/>
      <c r="S1566" s="55"/>
    </row>
    <row r="1567" spans="1:19" x14ac:dyDescent="0.25">
      <c r="A1567" s="70" t="s">
        <v>1394</v>
      </c>
      <c r="B1567" s="70" t="s">
        <v>391</v>
      </c>
      <c r="C1567" s="73" t="s">
        <v>1134</v>
      </c>
      <c r="D1567" s="70" t="s">
        <v>78</v>
      </c>
      <c r="E1567" s="71">
        <v>774</v>
      </c>
      <c r="F1567" s="71">
        <v>1225</v>
      </c>
      <c r="G1567" s="70" t="s">
        <v>252</v>
      </c>
      <c r="H1567" s="70" t="s">
        <v>91</v>
      </c>
      <c r="J1567" s="55"/>
      <c r="K1567" s="55"/>
      <c r="L1567" s="55"/>
      <c r="M1567" s="55"/>
      <c r="N1567" s="55"/>
      <c r="O1567" s="55"/>
      <c r="P1567" s="55"/>
      <c r="Q1567" s="55"/>
      <c r="R1567" s="55"/>
      <c r="S1567" s="55"/>
    </row>
    <row r="1568" spans="1:19" x14ac:dyDescent="0.25">
      <c r="A1568" s="70" t="s">
        <v>1395</v>
      </c>
      <c r="B1568" s="70" t="s">
        <v>319</v>
      </c>
      <c r="C1568" s="73" t="s">
        <v>151</v>
      </c>
      <c r="D1568" s="70" t="s">
        <v>82</v>
      </c>
      <c r="E1568" s="71">
        <v>338</v>
      </c>
      <c r="F1568" s="71">
        <v>1418</v>
      </c>
      <c r="G1568" s="70" t="s">
        <v>258</v>
      </c>
      <c r="H1568" s="70" t="s">
        <v>151</v>
      </c>
      <c r="J1568" s="55"/>
      <c r="K1568" s="55"/>
      <c r="L1568" s="55"/>
      <c r="M1568" s="55"/>
      <c r="N1568" s="55"/>
      <c r="O1568" s="55"/>
      <c r="P1568" s="55"/>
      <c r="Q1568" s="55"/>
      <c r="R1568" s="55"/>
      <c r="S1568" s="55"/>
    </row>
    <row r="1569" spans="1:19" x14ac:dyDescent="0.25">
      <c r="A1569" s="70" t="s">
        <v>1396</v>
      </c>
      <c r="B1569" s="70" t="s">
        <v>384</v>
      </c>
      <c r="C1569" s="73" t="s">
        <v>1800</v>
      </c>
      <c r="D1569" s="70" t="s">
        <v>82</v>
      </c>
      <c r="E1569" s="71">
        <v>284</v>
      </c>
      <c r="F1569" s="71">
        <v>1355</v>
      </c>
      <c r="G1569" s="70" t="s">
        <v>258</v>
      </c>
      <c r="H1569" s="70" t="s">
        <v>155</v>
      </c>
      <c r="J1569" s="55"/>
      <c r="K1569" s="55"/>
      <c r="L1569" s="55"/>
      <c r="M1569" s="55"/>
      <c r="N1569" s="55"/>
      <c r="O1569" s="55"/>
      <c r="P1569" s="55"/>
      <c r="Q1569" s="55"/>
      <c r="R1569" s="55"/>
      <c r="S1569" s="55"/>
    </row>
    <row r="1570" spans="1:19" x14ac:dyDescent="0.25">
      <c r="A1570" s="70" t="s">
        <v>1397</v>
      </c>
      <c r="B1570" s="70" t="s">
        <v>854</v>
      </c>
      <c r="C1570" s="73" t="s">
        <v>1811</v>
      </c>
      <c r="D1570" s="70" t="s">
        <v>81</v>
      </c>
      <c r="E1570" s="71">
        <v>397</v>
      </c>
      <c r="F1570" s="71">
        <v>1256</v>
      </c>
      <c r="G1570" s="70" t="s">
        <v>333</v>
      </c>
      <c r="H1570" s="70" t="s">
        <v>145</v>
      </c>
      <c r="J1570" s="55"/>
      <c r="K1570" s="55"/>
      <c r="L1570" s="55"/>
      <c r="M1570" s="55"/>
      <c r="N1570" s="55"/>
      <c r="O1570" s="55"/>
      <c r="P1570" s="55"/>
      <c r="Q1570" s="55"/>
      <c r="R1570" s="55"/>
      <c r="S1570" s="55"/>
    </row>
    <row r="1571" spans="1:19" x14ac:dyDescent="0.25">
      <c r="A1571" s="70" t="s">
        <v>1398</v>
      </c>
      <c r="B1571" s="70" t="s">
        <v>400</v>
      </c>
      <c r="C1571" s="73" t="s">
        <v>1811</v>
      </c>
      <c r="D1571" s="70" t="s">
        <v>81</v>
      </c>
      <c r="E1571" s="71">
        <v>364</v>
      </c>
      <c r="F1571" s="71">
        <v>1354</v>
      </c>
      <c r="G1571" s="70" t="s">
        <v>333</v>
      </c>
      <c r="H1571" s="70" t="s">
        <v>127</v>
      </c>
      <c r="J1571" s="55"/>
      <c r="K1571" s="55"/>
      <c r="L1571" s="55"/>
      <c r="M1571" s="55"/>
      <c r="N1571" s="55"/>
      <c r="O1571" s="55"/>
      <c r="P1571" s="55"/>
      <c r="Q1571" s="55"/>
      <c r="R1571" s="55"/>
      <c r="S1571" s="55"/>
    </row>
    <row r="1572" spans="1:19" x14ac:dyDescent="0.25">
      <c r="A1572" s="70" t="s">
        <v>1399</v>
      </c>
      <c r="B1572" s="70" t="s">
        <v>451</v>
      </c>
      <c r="C1572" s="73" t="s">
        <v>725</v>
      </c>
      <c r="D1572" s="70" t="s">
        <v>79</v>
      </c>
      <c r="E1572" s="71">
        <v>384</v>
      </c>
      <c r="F1572" s="71">
        <v>1414</v>
      </c>
      <c r="G1572" s="70" t="s">
        <v>365</v>
      </c>
      <c r="H1572" s="70" t="s">
        <v>113</v>
      </c>
    </row>
    <row r="1573" spans="1:19" x14ac:dyDescent="0.25">
      <c r="A1573" s="70" t="s">
        <v>1400</v>
      </c>
      <c r="B1573" s="70" t="s">
        <v>774</v>
      </c>
      <c r="C1573" s="73" t="s">
        <v>380</v>
      </c>
      <c r="D1573" s="70" t="s">
        <v>78</v>
      </c>
      <c r="E1573" s="71">
        <v>436</v>
      </c>
      <c r="F1573" s="71">
        <v>1394</v>
      </c>
      <c r="G1573" s="70" t="s">
        <v>255</v>
      </c>
      <c r="H1573" s="70" t="s">
        <v>93</v>
      </c>
    </row>
    <row r="1574" spans="1:19" x14ac:dyDescent="0.25">
      <c r="A1574" s="70" t="s">
        <v>1401</v>
      </c>
      <c r="B1574" s="70" t="s">
        <v>276</v>
      </c>
      <c r="C1574" s="73" t="s">
        <v>276</v>
      </c>
      <c r="D1574" s="70" t="s">
        <v>78</v>
      </c>
      <c r="E1574" s="71">
        <v>533</v>
      </c>
      <c r="F1574" s="71">
        <v>1349</v>
      </c>
      <c r="G1574" s="70" t="s">
        <v>252</v>
      </c>
      <c r="H1574" s="70" t="s">
        <v>99</v>
      </c>
    </row>
    <row r="1575" spans="1:19" x14ac:dyDescent="0.25">
      <c r="A1575" s="70" t="s">
        <v>1402</v>
      </c>
      <c r="B1575" s="70" t="s">
        <v>1402</v>
      </c>
      <c r="C1575" s="73" t="s">
        <v>581</v>
      </c>
      <c r="D1575" s="70" t="s">
        <v>79</v>
      </c>
      <c r="E1575" s="71">
        <v>334</v>
      </c>
      <c r="F1575" s="71">
        <v>1376</v>
      </c>
      <c r="G1575" s="70" t="s">
        <v>303</v>
      </c>
      <c r="H1575" s="70" t="s">
        <v>111</v>
      </c>
    </row>
    <row r="1576" spans="1:19" x14ac:dyDescent="0.25">
      <c r="A1576" s="70" t="s">
        <v>571</v>
      </c>
      <c r="B1576" s="70" t="s">
        <v>571</v>
      </c>
      <c r="C1576" s="73" t="s">
        <v>1792</v>
      </c>
      <c r="D1576" s="70" t="s">
        <v>81</v>
      </c>
      <c r="E1576" s="71">
        <v>469</v>
      </c>
      <c r="F1576" s="71">
        <v>1419</v>
      </c>
      <c r="G1576" s="70" t="s">
        <v>273</v>
      </c>
      <c r="H1576" s="70" t="s">
        <v>129</v>
      </c>
    </row>
    <row r="1577" spans="1:19" x14ac:dyDescent="0.25">
      <c r="A1577" s="70" t="s">
        <v>1403</v>
      </c>
      <c r="B1577" s="70" t="s">
        <v>324</v>
      </c>
      <c r="C1577" s="73" t="s">
        <v>141</v>
      </c>
      <c r="D1577" s="70" t="s">
        <v>81</v>
      </c>
      <c r="E1577" s="71">
        <v>326</v>
      </c>
      <c r="F1577" s="71">
        <v>1432</v>
      </c>
      <c r="G1577" s="70" t="s">
        <v>255</v>
      </c>
      <c r="H1577" s="70" t="s">
        <v>141</v>
      </c>
    </row>
    <row r="1578" spans="1:19" x14ac:dyDescent="0.25">
      <c r="A1578" s="70" t="s">
        <v>1404</v>
      </c>
      <c r="B1578" s="70" t="s">
        <v>1316</v>
      </c>
      <c r="C1578" s="73" t="s">
        <v>1810</v>
      </c>
      <c r="D1578" s="70" t="s">
        <v>83</v>
      </c>
      <c r="E1578" s="71">
        <v>487</v>
      </c>
      <c r="F1578" s="71">
        <v>1208</v>
      </c>
      <c r="G1578" s="70" t="s">
        <v>311</v>
      </c>
      <c r="H1578" s="70" t="s">
        <v>163</v>
      </c>
    </row>
    <row r="1579" spans="1:19" x14ac:dyDescent="0.25">
      <c r="A1579" s="70" t="s">
        <v>1405</v>
      </c>
      <c r="B1579" s="70" t="s">
        <v>274</v>
      </c>
      <c r="C1579" s="73" t="s">
        <v>1792</v>
      </c>
      <c r="D1579" s="70" t="s">
        <v>81</v>
      </c>
      <c r="E1579" s="71">
        <v>467</v>
      </c>
      <c r="F1579" s="71">
        <v>1415</v>
      </c>
      <c r="G1579" s="70" t="s">
        <v>255</v>
      </c>
      <c r="H1579" s="70" t="s">
        <v>129</v>
      </c>
    </row>
    <row r="1580" spans="1:19" x14ac:dyDescent="0.25">
      <c r="A1580" s="70" t="s">
        <v>1406</v>
      </c>
      <c r="B1580" s="70" t="s">
        <v>663</v>
      </c>
      <c r="C1580" s="73" t="s">
        <v>655</v>
      </c>
      <c r="D1580" s="70" t="s">
        <v>78</v>
      </c>
      <c r="E1580" s="71">
        <v>685</v>
      </c>
      <c r="F1580" s="71">
        <v>1321</v>
      </c>
      <c r="G1580" s="70" t="s">
        <v>252</v>
      </c>
      <c r="H1580" s="70" t="s">
        <v>99</v>
      </c>
    </row>
    <row r="1581" spans="1:19" x14ac:dyDescent="0.25">
      <c r="A1581" s="70" t="s">
        <v>1407</v>
      </c>
      <c r="B1581" s="70" t="s">
        <v>834</v>
      </c>
      <c r="C1581" s="73" t="s">
        <v>1796</v>
      </c>
      <c r="D1581" s="70" t="s">
        <v>82</v>
      </c>
      <c r="E1581" s="71">
        <v>307</v>
      </c>
      <c r="F1581" s="71">
        <v>1372</v>
      </c>
      <c r="G1581" s="70" t="s">
        <v>258</v>
      </c>
      <c r="H1581" s="70" t="s">
        <v>157</v>
      </c>
    </row>
    <row r="1582" spans="1:19" x14ac:dyDescent="0.25">
      <c r="A1582" s="70" t="s">
        <v>1408</v>
      </c>
      <c r="B1582" s="70" t="s">
        <v>289</v>
      </c>
      <c r="C1582" s="73" t="s">
        <v>1800</v>
      </c>
      <c r="D1582" s="70" t="s">
        <v>82</v>
      </c>
      <c r="E1582" s="71">
        <v>329</v>
      </c>
      <c r="F1582" s="71">
        <v>1349</v>
      </c>
      <c r="G1582" s="70" t="s">
        <v>258</v>
      </c>
      <c r="H1582" s="70" t="s">
        <v>159</v>
      </c>
    </row>
    <row r="1583" spans="1:19" x14ac:dyDescent="0.25">
      <c r="A1583" s="70" t="s">
        <v>1409</v>
      </c>
      <c r="B1583" s="70" t="s">
        <v>400</v>
      </c>
      <c r="C1583" s="73" t="s">
        <v>1811</v>
      </c>
      <c r="D1583" s="70" t="s">
        <v>81</v>
      </c>
      <c r="E1583" s="71">
        <v>395</v>
      </c>
      <c r="F1583" s="71">
        <v>1331</v>
      </c>
      <c r="G1583" s="70" t="s">
        <v>333</v>
      </c>
      <c r="H1583" s="70" t="s">
        <v>127</v>
      </c>
    </row>
    <row r="1584" spans="1:19" x14ac:dyDescent="0.25">
      <c r="A1584" s="70" t="s">
        <v>1410</v>
      </c>
      <c r="B1584" s="70" t="s">
        <v>904</v>
      </c>
      <c r="C1584" s="73" t="s">
        <v>1612</v>
      </c>
      <c r="D1584" s="70" t="s">
        <v>83</v>
      </c>
      <c r="E1584" s="71">
        <v>697</v>
      </c>
      <c r="F1584" s="71">
        <v>1083</v>
      </c>
      <c r="G1584" s="70" t="s">
        <v>267</v>
      </c>
      <c r="H1584" s="70" t="s">
        <v>167</v>
      </c>
    </row>
    <row r="1585" spans="1:8" x14ac:dyDescent="0.25">
      <c r="A1585" s="70" t="s">
        <v>1411</v>
      </c>
      <c r="B1585" s="70" t="s">
        <v>276</v>
      </c>
      <c r="C1585" s="73" t="s">
        <v>276</v>
      </c>
      <c r="D1585" s="70" t="s">
        <v>78</v>
      </c>
      <c r="E1585" s="71">
        <v>508</v>
      </c>
      <c r="F1585" s="71">
        <v>1379</v>
      </c>
      <c r="G1585" s="70" t="s">
        <v>252</v>
      </c>
      <c r="H1585" s="70" t="s">
        <v>99</v>
      </c>
    </row>
    <row r="1586" spans="1:8" x14ac:dyDescent="0.25">
      <c r="A1586" s="70" t="s">
        <v>1412</v>
      </c>
      <c r="B1586" s="70" t="s">
        <v>423</v>
      </c>
      <c r="C1586" s="73" t="s">
        <v>1612</v>
      </c>
      <c r="D1586" s="70" t="s">
        <v>83</v>
      </c>
      <c r="E1586" s="71">
        <v>662</v>
      </c>
      <c r="F1586" s="71">
        <v>1093</v>
      </c>
      <c r="G1586" s="70" t="s">
        <v>322</v>
      </c>
      <c r="H1586" s="70" t="s">
        <v>167</v>
      </c>
    </row>
    <row r="1587" spans="1:8" x14ac:dyDescent="0.25">
      <c r="A1587" s="70" t="s">
        <v>1413</v>
      </c>
      <c r="B1587" s="70" t="s">
        <v>957</v>
      </c>
      <c r="C1587" s="73" t="s">
        <v>1141</v>
      </c>
      <c r="D1587" s="70" t="s">
        <v>83</v>
      </c>
      <c r="E1587" s="71">
        <v>562</v>
      </c>
      <c r="F1587" s="71">
        <v>1136</v>
      </c>
      <c r="G1587" s="70" t="s">
        <v>270</v>
      </c>
      <c r="H1587" s="70" t="s">
        <v>163</v>
      </c>
    </row>
    <row r="1588" spans="1:8" x14ac:dyDescent="0.25">
      <c r="A1588" s="70" t="s">
        <v>1414</v>
      </c>
      <c r="B1588" s="70" t="s">
        <v>757</v>
      </c>
      <c r="C1588" s="73" t="s">
        <v>1811</v>
      </c>
      <c r="D1588" s="70" t="s">
        <v>81</v>
      </c>
      <c r="E1588" s="71">
        <v>418</v>
      </c>
      <c r="F1588" s="71">
        <v>1215</v>
      </c>
      <c r="G1588" s="70" t="s">
        <v>333</v>
      </c>
      <c r="H1588" s="70" t="s">
        <v>143</v>
      </c>
    </row>
    <row r="1589" spans="1:8" x14ac:dyDescent="0.25">
      <c r="A1589" s="70" t="s">
        <v>1415</v>
      </c>
      <c r="B1589" s="70" t="s">
        <v>280</v>
      </c>
      <c r="C1589" s="73" t="s">
        <v>88</v>
      </c>
      <c r="D1589" s="70" t="s">
        <v>80</v>
      </c>
      <c r="E1589" s="71">
        <v>505</v>
      </c>
      <c r="F1589" s="71">
        <v>1115</v>
      </c>
      <c r="G1589" s="70" t="s">
        <v>88</v>
      </c>
      <c r="H1589" s="70" t="s">
        <v>88</v>
      </c>
    </row>
    <row r="1590" spans="1:8" x14ac:dyDescent="0.25">
      <c r="A1590" s="70" t="s">
        <v>1416</v>
      </c>
      <c r="B1590" s="70" t="s">
        <v>433</v>
      </c>
      <c r="C1590" s="73" t="s">
        <v>1802</v>
      </c>
      <c r="D1590" s="70" t="s">
        <v>81</v>
      </c>
      <c r="E1590" s="71">
        <v>365</v>
      </c>
      <c r="F1590" s="71">
        <v>1484</v>
      </c>
      <c r="G1590" s="70" t="s">
        <v>285</v>
      </c>
      <c r="H1590" s="70" t="s">
        <v>133</v>
      </c>
    </row>
    <row r="1591" spans="1:8" x14ac:dyDescent="0.25">
      <c r="A1591" s="70" t="s">
        <v>1417</v>
      </c>
      <c r="B1591" s="70" t="s">
        <v>289</v>
      </c>
      <c r="C1591" s="73" t="s">
        <v>1800</v>
      </c>
      <c r="D1591" s="70" t="s">
        <v>82</v>
      </c>
      <c r="E1591" s="71">
        <v>357</v>
      </c>
      <c r="F1591" s="71">
        <v>1351</v>
      </c>
      <c r="G1591" s="70" t="s">
        <v>258</v>
      </c>
      <c r="H1591" s="70" t="s">
        <v>159</v>
      </c>
    </row>
    <row r="1592" spans="1:8" x14ac:dyDescent="0.25">
      <c r="A1592" s="70" t="s">
        <v>1418</v>
      </c>
      <c r="B1592" s="70" t="s">
        <v>519</v>
      </c>
      <c r="C1592" s="73" t="s">
        <v>1612</v>
      </c>
      <c r="D1592" s="70" t="s">
        <v>83</v>
      </c>
      <c r="E1592" s="71">
        <v>740</v>
      </c>
      <c r="F1592" s="71">
        <v>1060</v>
      </c>
      <c r="G1592" s="70" t="s">
        <v>270</v>
      </c>
      <c r="H1592" s="70" t="s">
        <v>168</v>
      </c>
    </row>
    <row r="1593" spans="1:8" x14ac:dyDescent="0.25">
      <c r="A1593" s="70" t="s">
        <v>1419</v>
      </c>
      <c r="B1593" s="70" t="s">
        <v>503</v>
      </c>
      <c r="C1593" s="73" t="s">
        <v>1474</v>
      </c>
      <c r="D1593" s="70" t="s">
        <v>79</v>
      </c>
      <c r="E1593" s="71">
        <v>399</v>
      </c>
      <c r="F1593" s="71">
        <v>1460</v>
      </c>
      <c r="G1593" s="70" t="s">
        <v>365</v>
      </c>
      <c r="H1593" s="70" t="s">
        <v>123</v>
      </c>
    </row>
    <row r="1594" spans="1:8" x14ac:dyDescent="0.25">
      <c r="A1594" s="70" t="s">
        <v>1420</v>
      </c>
      <c r="B1594" s="70" t="s">
        <v>278</v>
      </c>
      <c r="C1594" s="73" t="s">
        <v>91</v>
      </c>
      <c r="D1594" s="70" t="s">
        <v>78</v>
      </c>
      <c r="E1594" s="71">
        <v>725</v>
      </c>
      <c r="F1594" s="71">
        <v>1286</v>
      </c>
      <c r="G1594" s="70" t="s">
        <v>252</v>
      </c>
      <c r="H1594" s="70" t="s">
        <v>91</v>
      </c>
    </row>
    <row r="1595" spans="1:8" x14ac:dyDescent="0.25">
      <c r="A1595" s="70" t="s">
        <v>1421</v>
      </c>
      <c r="B1595" s="70" t="s">
        <v>291</v>
      </c>
      <c r="C1595" s="73" t="s">
        <v>276</v>
      </c>
      <c r="D1595" s="70" t="s">
        <v>78</v>
      </c>
      <c r="E1595" s="71">
        <v>589</v>
      </c>
      <c r="F1595" s="71">
        <v>1339</v>
      </c>
      <c r="G1595" s="70" t="s">
        <v>252</v>
      </c>
      <c r="H1595" s="70" t="s">
        <v>97</v>
      </c>
    </row>
    <row r="1596" spans="1:8" x14ac:dyDescent="0.25">
      <c r="A1596" s="70" t="s">
        <v>1422</v>
      </c>
      <c r="B1596" s="70" t="s">
        <v>101</v>
      </c>
      <c r="C1596" s="73" t="s">
        <v>278</v>
      </c>
      <c r="D1596" s="70" t="s">
        <v>78</v>
      </c>
      <c r="E1596" s="71">
        <v>787</v>
      </c>
      <c r="F1596" s="71">
        <v>1248</v>
      </c>
      <c r="G1596" s="70" t="s">
        <v>252</v>
      </c>
      <c r="H1596" s="70" t="s">
        <v>91</v>
      </c>
    </row>
    <row r="1597" spans="1:8" x14ac:dyDescent="0.25">
      <c r="A1597" s="70" t="s">
        <v>1423</v>
      </c>
      <c r="B1597" s="70" t="s">
        <v>711</v>
      </c>
      <c r="C1597" s="73" t="s">
        <v>1798</v>
      </c>
      <c r="D1597" s="70" t="s">
        <v>82</v>
      </c>
      <c r="E1597" s="71">
        <v>251</v>
      </c>
      <c r="F1597" s="71">
        <v>1479</v>
      </c>
      <c r="G1597" s="70" t="s">
        <v>712</v>
      </c>
      <c r="H1597" s="70" t="s">
        <v>153</v>
      </c>
    </row>
    <row r="1598" spans="1:8" x14ac:dyDescent="0.25">
      <c r="A1598" s="70" t="s">
        <v>1424</v>
      </c>
      <c r="B1598" s="70" t="s">
        <v>1225</v>
      </c>
      <c r="C1598" s="73" t="s">
        <v>1225</v>
      </c>
      <c r="D1598" s="70" t="s">
        <v>78</v>
      </c>
      <c r="E1598" s="71">
        <v>578</v>
      </c>
      <c r="F1598" s="71">
        <v>1151</v>
      </c>
      <c r="G1598" s="70" t="s">
        <v>307</v>
      </c>
      <c r="H1598" s="70" t="s">
        <v>107</v>
      </c>
    </row>
    <row r="1599" spans="1:8" x14ac:dyDescent="0.25">
      <c r="A1599" s="70" t="s">
        <v>1425</v>
      </c>
      <c r="B1599" s="70" t="s">
        <v>1426</v>
      </c>
      <c r="C1599" s="73" t="s">
        <v>1800</v>
      </c>
      <c r="D1599" s="70" t="s">
        <v>82</v>
      </c>
      <c r="E1599" s="71">
        <v>320</v>
      </c>
      <c r="F1599" s="71">
        <v>1378</v>
      </c>
      <c r="G1599" s="70" t="s">
        <v>258</v>
      </c>
      <c r="H1599" s="70" t="s">
        <v>159</v>
      </c>
    </row>
    <row r="1600" spans="1:8" x14ac:dyDescent="0.25">
      <c r="A1600" s="70" t="s">
        <v>1427</v>
      </c>
      <c r="B1600" s="70" t="s">
        <v>105</v>
      </c>
      <c r="C1600" s="73" t="s">
        <v>278</v>
      </c>
      <c r="D1600" s="70" t="s">
        <v>78</v>
      </c>
      <c r="E1600" s="71">
        <v>640</v>
      </c>
      <c r="F1600" s="71">
        <v>1194</v>
      </c>
      <c r="G1600" s="70" t="s">
        <v>252</v>
      </c>
      <c r="H1600" s="70" t="s">
        <v>105</v>
      </c>
    </row>
    <row r="1601" spans="1:8" x14ac:dyDescent="0.25">
      <c r="A1601" s="70" t="s">
        <v>263</v>
      </c>
      <c r="B1601" s="70" t="s">
        <v>263</v>
      </c>
      <c r="C1601" s="73" t="s">
        <v>340</v>
      </c>
      <c r="D1601" s="70" t="s">
        <v>83</v>
      </c>
      <c r="E1601" s="71">
        <v>436</v>
      </c>
      <c r="F1601" s="71">
        <v>1278</v>
      </c>
      <c r="G1601" s="70" t="s">
        <v>264</v>
      </c>
      <c r="H1601" s="70" t="s">
        <v>165</v>
      </c>
    </row>
    <row r="1602" spans="1:8" x14ac:dyDescent="0.25">
      <c r="A1602" s="70" t="s">
        <v>1428</v>
      </c>
      <c r="B1602" s="70" t="s">
        <v>1035</v>
      </c>
      <c r="C1602" s="73" t="s">
        <v>1806</v>
      </c>
      <c r="D1602" s="70" t="s">
        <v>82</v>
      </c>
      <c r="E1602" s="71">
        <v>248</v>
      </c>
      <c r="F1602" s="71">
        <v>1483</v>
      </c>
      <c r="G1602" s="70" t="s">
        <v>345</v>
      </c>
      <c r="H1602" s="70" t="s">
        <v>155</v>
      </c>
    </row>
    <row r="1603" spans="1:8" x14ac:dyDescent="0.25">
      <c r="A1603" s="70" t="s">
        <v>1429</v>
      </c>
      <c r="B1603" s="70" t="s">
        <v>619</v>
      </c>
      <c r="C1603" s="73" t="s">
        <v>1811</v>
      </c>
      <c r="D1603" s="70" t="s">
        <v>81</v>
      </c>
      <c r="E1603" s="71">
        <v>388</v>
      </c>
      <c r="F1603" s="71">
        <v>1235</v>
      </c>
      <c r="G1603" s="70" t="s">
        <v>333</v>
      </c>
      <c r="H1603" s="70" t="s">
        <v>145</v>
      </c>
    </row>
    <row r="1604" spans="1:8" x14ac:dyDescent="0.25">
      <c r="A1604" s="70" t="s">
        <v>1430</v>
      </c>
      <c r="B1604" s="70" t="s">
        <v>300</v>
      </c>
      <c r="C1604" s="73" t="s">
        <v>1792</v>
      </c>
      <c r="D1604" s="70" t="s">
        <v>81</v>
      </c>
      <c r="E1604" s="71">
        <v>625</v>
      </c>
      <c r="F1604" s="71">
        <v>1354</v>
      </c>
      <c r="G1604" s="70" t="s">
        <v>273</v>
      </c>
      <c r="H1604" s="70" t="s">
        <v>129</v>
      </c>
    </row>
    <row r="1605" spans="1:8" x14ac:dyDescent="0.25">
      <c r="A1605" s="70" t="s">
        <v>1431</v>
      </c>
      <c r="B1605" s="70" t="s">
        <v>1431</v>
      </c>
      <c r="C1605" s="73" t="s">
        <v>340</v>
      </c>
      <c r="D1605" s="70" t="s">
        <v>83</v>
      </c>
      <c r="E1605" s="71">
        <v>430</v>
      </c>
      <c r="F1605" s="71">
        <v>1306</v>
      </c>
      <c r="G1605" s="70" t="s">
        <v>264</v>
      </c>
      <c r="H1605" s="70" t="s">
        <v>165</v>
      </c>
    </row>
    <row r="1606" spans="1:8" x14ac:dyDescent="0.25">
      <c r="A1606" s="70" t="s">
        <v>1432</v>
      </c>
      <c r="B1606" s="70" t="s">
        <v>674</v>
      </c>
      <c r="C1606" s="73" t="s">
        <v>1811</v>
      </c>
      <c r="D1606" s="70" t="s">
        <v>81</v>
      </c>
      <c r="E1606" s="71">
        <v>363</v>
      </c>
      <c r="F1606" s="71">
        <v>1319</v>
      </c>
      <c r="G1606" s="70" t="s">
        <v>333</v>
      </c>
      <c r="H1606" s="70" t="s">
        <v>135</v>
      </c>
    </row>
    <row r="1607" spans="1:8" x14ac:dyDescent="0.25">
      <c r="A1607" s="70" t="s">
        <v>1433</v>
      </c>
      <c r="B1607" s="70" t="s">
        <v>343</v>
      </c>
      <c r="C1607" s="73" t="s">
        <v>141</v>
      </c>
      <c r="D1607" s="70" t="s">
        <v>81</v>
      </c>
      <c r="E1607" s="71">
        <v>376</v>
      </c>
      <c r="F1607" s="71">
        <v>1430</v>
      </c>
      <c r="G1607" s="70" t="s">
        <v>255</v>
      </c>
      <c r="H1607" s="70" t="s">
        <v>141</v>
      </c>
    </row>
    <row r="1608" spans="1:8" x14ac:dyDescent="0.25">
      <c r="A1608" s="70" t="s">
        <v>1434</v>
      </c>
      <c r="B1608" s="70" t="s">
        <v>1052</v>
      </c>
      <c r="C1608" s="73" t="s">
        <v>725</v>
      </c>
      <c r="D1608" s="70" t="s">
        <v>79</v>
      </c>
      <c r="E1608" s="71">
        <v>394</v>
      </c>
      <c r="F1608" s="71">
        <v>1383</v>
      </c>
      <c r="G1608" s="70" t="s">
        <v>365</v>
      </c>
      <c r="H1608" s="70" t="s">
        <v>113</v>
      </c>
    </row>
    <row r="1609" spans="1:8" x14ac:dyDescent="0.25">
      <c r="A1609" s="70" t="s">
        <v>469</v>
      </c>
      <c r="B1609" s="70" t="s">
        <v>469</v>
      </c>
      <c r="C1609" s="73" t="s">
        <v>1810</v>
      </c>
      <c r="D1609" s="70" t="s">
        <v>82</v>
      </c>
      <c r="E1609" s="71">
        <v>351</v>
      </c>
      <c r="F1609" s="71">
        <v>1313</v>
      </c>
      <c r="G1609" s="70" t="s">
        <v>258</v>
      </c>
      <c r="H1609" s="70" t="s">
        <v>157</v>
      </c>
    </row>
    <row r="1610" spans="1:8" x14ac:dyDescent="0.25">
      <c r="A1610" s="70" t="s">
        <v>1435</v>
      </c>
      <c r="B1610" s="70" t="s">
        <v>1435</v>
      </c>
      <c r="C1610" s="73" t="s">
        <v>1612</v>
      </c>
      <c r="D1610" s="70" t="s">
        <v>83</v>
      </c>
      <c r="E1610" s="71">
        <v>640</v>
      </c>
      <c r="F1610" s="71">
        <v>1111</v>
      </c>
      <c r="G1610" s="70" t="s">
        <v>322</v>
      </c>
      <c r="H1610" s="70" t="s">
        <v>167</v>
      </c>
    </row>
    <row r="1611" spans="1:8" x14ac:dyDescent="0.25">
      <c r="A1611" s="70" t="s">
        <v>1436</v>
      </c>
      <c r="B1611" s="70" t="s">
        <v>291</v>
      </c>
      <c r="C1611" s="73" t="s">
        <v>276</v>
      </c>
      <c r="D1611" s="70" t="s">
        <v>78</v>
      </c>
      <c r="E1611" s="71">
        <v>561</v>
      </c>
      <c r="F1611" s="71">
        <v>1345</v>
      </c>
      <c r="G1611" s="70" t="s">
        <v>252</v>
      </c>
      <c r="H1611" s="70" t="s">
        <v>97</v>
      </c>
    </row>
    <row r="1612" spans="1:8" x14ac:dyDescent="0.25">
      <c r="A1612" s="70" t="s">
        <v>1437</v>
      </c>
      <c r="B1612" s="70" t="s">
        <v>802</v>
      </c>
      <c r="C1612" s="73" t="s">
        <v>133</v>
      </c>
      <c r="D1612" s="70" t="s">
        <v>81</v>
      </c>
      <c r="E1612" s="71">
        <v>260</v>
      </c>
      <c r="F1612" s="71">
        <v>1615</v>
      </c>
      <c r="G1612" s="70" t="s">
        <v>285</v>
      </c>
      <c r="H1612" s="70" t="s">
        <v>131</v>
      </c>
    </row>
    <row r="1613" spans="1:8" x14ac:dyDescent="0.25">
      <c r="A1613" s="70" t="s">
        <v>1438</v>
      </c>
      <c r="B1613" s="70" t="s">
        <v>1277</v>
      </c>
      <c r="C1613" s="73" t="s">
        <v>1805</v>
      </c>
      <c r="D1613" s="70" t="s">
        <v>81</v>
      </c>
      <c r="E1613" s="71">
        <v>403</v>
      </c>
      <c r="F1613" s="71">
        <v>1456</v>
      </c>
      <c r="G1613" s="70" t="s">
        <v>273</v>
      </c>
      <c r="H1613" s="70" t="s">
        <v>133</v>
      </c>
    </row>
    <row r="1614" spans="1:8" x14ac:dyDescent="0.25">
      <c r="A1614" s="70" t="s">
        <v>1439</v>
      </c>
      <c r="B1614" s="70" t="s">
        <v>1129</v>
      </c>
      <c r="C1614" s="73" t="s">
        <v>1805</v>
      </c>
      <c r="D1614" s="70" t="s">
        <v>81</v>
      </c>
      <c r="E1614" s="71">
        <v>336</v>
      </c>
      <c r="F1614" s="71">
        <v>1495</v>
      </c>
      <c r="G1614" s="70" t="s">
        <v>273</v>
      </c>
      <c r="H1614" s="70" t="s">
        <v>133</v>
      </c>
    </row>
    <row r="1615" spans="1:8" x14ac:dyDescent="0.25">
      <c r="A1615" s="70" t="s">
        <v>1440</v>
      </c>
      <c r="B1615" s="70" t="s">
        <v>979</v>
      </c>
      <c r="C1615" s="73" t="s">
        <v>1808</v>
      </c>
      <c r="D1615" s="70" t="s">
        <v>82</v>
      </c>
      <c r="E1615" s="71">
        <v>348</v>
      </c>
      <c r="F1615" s="71">
        <v>1362</v>
      </c>
      <c r="G1615" s="70" t="s">
        <v>258</v>
      </c>
      <c r="H1615" s="70" t="s">
        <v>157</v>
      </c>
    </row>
    <row r="1616" spans="1:8" x14ac:dyDescent="0.25">
      <c r="A1616" s="70" t="s">
        <v>1441</v>
      </c>
      <c r="B1616" s="70" t="s">
        <v>703</v>
      </c>
      <c r="C1616" s="73" t="s">
        <v>545</v>
      </c>
      <c r="D1616" s="70" t="s">
        <v>79</v>
      </c>
      <c r="E1616" s="71">
        <v>300</v>
      </c>
      <c r="F1616" s="71">
        <v>1529</v>
      </c>
      <c r="G1616" s="70" t="s">
        <v>303</v>
      </c>
      <c r="H1616" s="70" t="s">
        <v>109</v>
      </c>
    </row>
    <row r="1617" spans="1:8" x14ac:dyDescent="0.25">
      <c r="A1617" s="70" t="s">
        <v>1442</v>
      </c>
      <c r="B1617" s="70" t="s">
        <v>988</v>
      </c>
      <c r="C1617" s="73" t="s">
        <v>141</v>
      </c>
      <c r="D1617" s="70" t="s">
        <v>81</v>
      </c>
      <c r="E1617" s="71">
        <v>387</v>
      </c>
      <c r="F1617" s="71">
        <v>1444</v>
      </c>
      <c r="G1617" s="70" t="s">
        <v>255</v>
      </c>
      <c r="H1617" s="70" t="s">
        <v>141</v>
      </c>
    </row>
    <row r="1618" spans="1:8" x14ac:dyDescent="0.25">
      <c r="A1618" s="70" t="s">
        <v>1443</v>
      </c>
      <c r="B1618" s="70" t="s">
        <v>794</v>
      </c>
      <c r="C1618" s="73" t="s">
        <v>1612</v>
      </c>
      <c r="D1618" s="70" t="s">
        <v>83</v>
      </c>
      <c r="E1618" s="71">
        <v>744</v>
      </c>
      <c r="F1618" s="71">
        <v>1066</v>
      </c>
      <c r="G1618" s="70" t="s">
        <v>270</v>
      </c>
      <c r="H1618" s="70" t="s">
        <v>167</v>
      </c>
    </row>
    <row r="1619" spans="1:8" x14ac:dyDescent="0.25">
      <c r="A1619" s="70" t="s">
        <v>1444</v>
      </c>
      <c r="B1619" s="70" t="s">
        <v>489</v>
      </c>
      <c r="C1619" s="73" t="s">
        <v>151</v>
      </c>
      <c r="D1619" s="70" t="s">
        <v>82</v>
      </c>
      <c r="E1619" s="71">
        <v>445</v>
      </c>
      <c r="F1619" s="71">
        <v>1368</v>
      </c>
      <c r="G1619" s="70" t="s">
        <v>273</v>
      </c>
      <c r="H1619" s="70" t="s">
        <v>151</v>
      </c>
    </row>
    <row r="1620" spans="1:8" x14ac:dyDescent="0.25">
      <c r="A1620" s="70" t="s">
        <v>948</v>
      </c>
      <c r="B1620" s="70" t="s">
        <v>948</v>
      </c>
      <c r="C1620" s="73" t="s">
        <v>947</v>
      </c>
      <c r="D1620" s="70" t="s">
        <v>79</v>
      </c>
      <c r="E1620" s="71">
        <v>345</v>
      </c>
      <c r="F1620" s="71">
        <v>1434</v>
      </c>
      <c r="G1620" s="70" t="s">
        <v>347</v>
      </c>
      <c r="H1620" s="70" t="s">
        <v>117</v>
      </c>
    </row>
    <row r="1621" spans="1:8" x14ac:dyDescent="0.25">
      <c r="A1621" s="70" t="s">
        <v>1445</v>
      </c>
      <c r="B1621" s="70" t="s">
        <v>697</v>
      </c>
      <c r="C1621" s="73" t="s">
        <v>380</v>
      </c>
      <c r="D1621" s="70" t="s">
        <v>78</v>
      </c>
      <c r="E1621" s="71">
        <v>466</v>
      </c>
      <c r="F1621" s="71">
        <v>1384</v>
      </c>
      <c r="G1621" s="70" t="s">
        <v>273</v>
      </c>
      <c r="H1621" s="70" t="s">
        <v>97</v>
      </c>
    </row>
    <row r="1622" spans="1:8" x14ac:dyDescent="0.25">
      <c r="A1622" s="70" t="s">
        <v>1446</v>
      </c>
      <c r="B1622" s="70" t="s">
        <v>1447</v>
      </c>
      <c r="C1622" s="73" t="s">
        <v>1141</v>
      </c>
      <c r="D1622" s="70" t="s">
        <v>83</v>
      </c>
      <c r="E1622" s="71">
        <v>518</v>
      </c>
      <c r="F1622" s="71">
        <v>1200</v>
      </c>
      <c r="G1622" s="70" t="s">
        <v>389</v>
      </c>
      <c r="H1622" s="70" t="s">
        <v>170</v>
      </c>
    </row>
    <row r="1623" spans="1:8" x14ac:dyDescent="0.25">
      <c r="A1623" s="70" t="s">
        <v>1448</v>
      </c>
      <c r="B1623" s="70" t="s">
        <v>1035</v>
      </c>
      <c r="C1623" s="73" t="s">
        <v>1789</v>
      </c>
      <c r="D1623" s="70" t="s">
        <v>82</v>
      </c>
      <c r="E1623" s="71">
        <v>239</v>
      </c>
      <c r="F1623" s="71">
        <v>1472</v>
      </c>
      <c r="G1623" s="70" t="s">
        <v>345</v>
      </c>
      <c r="H1623" s="70" t="s">
        <v>155</v>
      </c>
    </row>
    <row r="1624" spans="1:8" x14ac:dyDescent="0.25">
      <c r="A1624" s="70" t="s">
        <v>1449</v>
      </c>
      <c r="B1624" s="70" t="s">
        <v>355</v>
      </c>
      <c r="C1624" s="73" t="s">
        <v>1612</v>
      </c>
      <c r="D1624" s="70" t="s">
        <v>83</v>
      </c>
      <c r="E1624" s="71">
        <v>691</v>
      </c>
      <c r="F1624" s="71">
        <v>1070</v>
      </c>
      <c r="G1624" s="70" t="s">
        <v>270</v>
      </c>
      <c r="H1624" s="70" t="s">
        <v>168</v>
      </c>
    </row>
    <row r="1625" spans="1:8" x14ac:dyDescent="0.25">
      <c r="A1625" s="70" t="s">
        <v>1450</v>
      </c>
      <c r="B1625" s="70" t="s">
        <v>287</v>
      </c>
      <c r="C1625" s="73" t="s">
        <v>1804</v>
      </c>
      <c r="D1625" s="70" t="s">
        <v>81</v>
      </c>
      <c r="E1625" s="71">
        <v>430</v>
      </c>
      <c r="F1625" s="71">
        <v>1441</v>
      </c>
      <c r="G1625" s="70" t="s">
        <v>273</v>
      </c>
      <c r="H1625" s="70" t="s">
        <v>137</v>
      </c>
    </row>
    <row r="1626" spans="1:8" x14ac:dyDescent="0.25">
      <c r="A1626" s="70" t="s">
        <v>1451</v>
      </c>
      <c r="B1626" s="70" t="s">
        <v>1451</v>
      </c>
      <c r="C1626" s="73" t="s">
        <v>1803</v>
      </c>
      <c r="D1626" s="70" t="s">
        <v>83</v>
      </c>
      <c r="E1626" s="71">
        <v>577</v>
      </c>
      <c r="F1626" s="71">
        <v>1146</v>
      </c>
      <c r="G1626" s="70" t="s">
        <v>322</v>
      </c>
      <c r="H1626" s="70" t="s">
        <v>167</v>
      </c>
    </row>
    <row r="1627" spans="1:8" x14ac:dyDescent="0.25">
      <c r="A1627" s="70" t="s">
        <v>1452</v>
      </c>
      <c r="B1627" s="70" t="s">
        <v>419</v>
      </c>
      <c r="C1627" s="73" t="s">
        <v>1811</v>
      </c>
      <c r="D1627" s="70" t="s">
        <v>81</v>
      </c>
      <c r="E1627" s="71">
        <v>394</v>
      </c>
      <c r="F1627" s="71">
        <v>1288</v>
      </c>
      <c r="G1627" s="70" t="s">
        <v>333</v>
      </c>
      <c r="H1627" s="70" t="s">
        <v>135</v>
      </c>
    </row>
    <row r="1628" spans="1:8" x14ac:dyDescent="0.25">
      <c r="A1628" s="70" t="s">
        <v>1453</v>
      </c>
      <c r="B1628" s="70" t="s">
        <v>785</v>
      </c>
      <c r="C1628" s="73" t="s">
        <v>1792</v>
      </c>
      <c r="D1628" s="70" t="s">
        <v>81</v>
      </c>
      <c r="E1628" s="71">
        <v>480</v>
      </c>
      <c r="F1628" s="71">
        <v>1405</v>
      </c>
      <c r="G1628" s="70" t="s">
        <v>273</v>
      </c>
      <c r="H1628" s="70" t="s">
        <v>129</v>
      </c>
    </row>
    <row r="1629" spans="1:8" x14ac:dyDescent="0.25">
      <c r="A1629" s="70" t="s">
        <v>1454</v>
      </c>
      <c r="B1629" s="70" t="s">
        <v>300</v>
      </c>
      <c r="C1629" s="73" t="s">
        <v>1792</v>
      </c>
      <c r="D1629" s="70" t="s">
        <v>81</v>
      </c>
      <c r="E1629" s="71">
        <v>612</v>
      </c>
      <c r="F1629" s="71">
        <v>1358</v>
      </c>
      <c r="G1629" s="70" t="s">
        <v>273</v>
      </c>
      <c r="H1629" s="70" t="s">
        <v>129</v>
      </c>
    </row>
    <row r="1630" spans="1:8" x14ac:dyDescent="0.25">
      <c r="A1630" s="70" t="s">
        <v>1455</v>
      </c>
      <c r="B1630" s="70" t="s">
        <v>717</v>
      </c>
      <c r="C1630" s="73" t="s">
        <v>276</v>
      </c>
      <c r="D1630" s="70" t="s">
        <v>82</v>
      </c>
      <c r="E1630" s="71">
        <v>542</v>
      </c>
      <c r="F1630" s="71">
        <v>1313</v>
      </c>
      <c r="G1630" s="70" t="s">
        <v>307</v>
      </c>
      <c r="H1630" s="70" t="s">
        <v>99</v>
      </c>
    </row>
    <row r="1631" spans="1:8" x14ac:dyDescent="0.25">
      <c r="A1631" s="70" t="s">
        <v>1456</v>
      </c>
      <c r="B1631" s="70" t="s">
        <v>466</v>
      </c>
      <c r="C1631" s="73" t="s">
        <v>1134</v>
      </c>
      <c r="D1631" s="70" t="s">
        <v>82</v>
      </c>
      <c r="E1631" s="71">
        <v>468</v>
      </c>
      <c r="F1631" s="71">
        <v>1265</v>
      </c>
      <c r="G1631" s="70" t="s">
        <v>307</v>
      </c>
      <c r="H1631" s="70" t="s">
        <v>91</v>
      </c>
    </row>
    <row r="1632" spans="1:8" x14ac:dyDescent="0.25">
      <c r="A1632" s="70" t="s">
        <v>1457</v>
      </c>
      <c r="B1632" s="70" t="s">
        <v>369</v>
      </c>
      <c r="C1632" s="73" t="s">
        <v>380</v>
      </c>
      <c r="D1632" s="70" t="s">
        <v>78</v>
      </c>
      <c r="E1632" s="71">
        <v>494</v>
      </c>
      <c r="F1632" s="71">
        <v>1377</v>
      </c>
      <c r="G1632" s="70" t="s">
        <v>273</v>
      </c>
      <c r="H1632" s="70" t="s">
        <v>97</v>
      </c>
    </row>
    <row r="1633" spans="1:8" x14ac:dyDescent="0.25">
      <c r="A1633" s="70" t="s">
        <v>1458</v>
      </c>
      <c r="B1633" s="70" t="s">
        <v>482</v>
      </c>
      <c r="C1633" s="73" t="s">
        <v>1792</v>
      </c>
      <c r="D1633" s="70" t="s">
        <v>81</v>
      </c>
      <c r="E1633" s="71">
        <v>556</v>
      </c>
      <c r="F1633" s="71">
        <v>1386</v>
      </c>
      <c r="G1633" s="70" t="s">
        <v>273</v>
      </c>
      <c r="H1633" s="70" t="s">
        <v>129</v>
      </c>
    </row>
    <row r="1634" spans="1:8" x14ac:dyDescent="0.25">
      <c r="A1634" s="70" t="s">
        <v>1459</v>
      </c>
      <c r="B1634" s="70" t="s">
        <v>854</v>
      </c>
      <c r="C1634" s="73" t="s">
        <v>1811</v>
      </c>
      <c r="D1634" s="70" t="s">
        <v>81</v>
      </c>
      <c r="E1634" s="71">
        <v>380</v>
      </c>
      <c r="F1634" s="71">
        <v>1273</v>
      </c>
      <c r="G1634" s="70" t="s">
        <v>333</v>
      </c>
      <c r="H1634" s="70" t="s">
        <v>145</v>
      </c>
    </row>
    <row r="1635" spans="1:8" x14ac:dyDescent="0.25">
      <c r="A1635" s="70" t="s">
        <v>1460</v>
      </c>
      <c r="B1635" s="70" t="s">
        <v>838</v>
      </c>
      <c r="C1635" s="73" t="s">
        <v>1792</v>
      </c>
      <c r="D1635" s="70" t="s">
        <v>81</v>
      </c>
      <c r="E1635" s="71">
        <v>484</v>
      </c>
      <c r="F1635" s="71">
        <v>1391</v>
      </c>
      <c r="G1635" s="70" t="s">
        <v>273</v>
      </c>
      <c r="H1635" s="70" t="s">
        <v>129</v>
      </c>
    </row>
    <row r="1636" spans="1:8" x14ac:dyDescent="0.25">
      <c r="A1636" s="70" t="s">
        <v>1461</v>
      </c>
      <c r="B1636" s="70" t="s">
        <v>1462</v>
      </c>
      <c r="C1636" s="73" t="s">
        <v>1800</v>
      </c>
      <c r="D1636" s="70" t="s">
        <v>82</v>
      </c>
      <c r="E1636" s="71">
        <v>276</v>
      </c>
      <c r="F1636" s="71">
        <v>1422</v>
      </c>
      <c r="G1636" s="70" t="s">
        <v>258</v>
      </c>
      <c r="H1636" s="70" t="s">
        <v>159</v>
      </c>
    </row>
    <row r="1637" spans="1:8" x14ac:dyDescent="0.25">
      <c r="A1637" s="70" t="s">
        <v>1463</v>
      </c>
      <c r="B1637" s="70" t="s">
        <v>884</v>
      </c>
      <c r="C1637" s="73" t="s">
        <v>1811</v>
      </c>
      <c r="D1637" s="70" t="s">
        <v>81</v>
      </c>
      <c r="E1637" s="71">
        <v>452</v>
      </c>
      <c r="F1637" s="71">
        <v>1186</v>
      </c>
      <c r="G1637" s="70" t="s">
        <v>333</v>
      </c>
      <c r="H1637" s="70" t="s">
        <v>143</v>
      </c>
    </row>
    <row r="1638" spans="1:8" x14ac:dyDescent="0.25">
      <c r="A1638" s="70" t="s">
        <v>1464</v>
      </c>
      <c r="B1638" s="70" t="s">
        <v>1254</v>
      </c>
      <c r="C1638" s="73" t="s">
        <v>133</v>
      </c>
      <c r="D1638" s="70" t="s">
        <v>81</v>
      </c>
      <c r="E1638" s="71">
        <v>258</v>
      </c>
      <c r="F1638" s="71">
        <v>1573</v>
      </c>
      <c r="G1638" s="70" t="s">
        <v>285</v>
      </c>
      <c r="H1638" s="70" t="s">
        <v>131</v>
      </c>
    </row>
    <row r="1639" spans="1:8" x14ac:dyDescent="0.25">
      <c r="A1639" s="70" t="s">
        <v>1465</v>
      </c>
      <c r="B1639" s="70" t="s">
        <v>1451</v>
      </c>
      <c r="C1639" s="73" t="s">
        <v>1803</v>
      </c>
      <c r="D1639" s="70" t="s">
        <v>83</v>
      </c>
      <c r="E1639" s="71">
        <v>554</v>
      </c>
      <c r="F1639" s="71">
        <v>1163</v>
      </c>
      <c r="G1639" s="70" t="s">
        <v>322</v>
      </c>
      <c r="H1639" s="70" t="s">
        <v>170</v>
      </c>
    </row>
    <row r="1640" spans="1:8" x14ac:dyDescent="0.25">
      <c r="A1640" s="70" t="s">
        <v>1466</v>
      </c>
      <c r="B1640" s="70" t="s">
        <v>1328</v>
      </c>
      <c r="C1640" s="73" t="s">
        <v>1327</v>
      </c>
      <c r="D1640" s="70" t="s">
        <v>81</v>
      </c>
      <c r="E1640" s="71">
        <v>259</v>
      </c>
      <c r="F1640" s="71">
        <v>1599</v>
      </c>
      <c r="G1640" s="70" t="s">
        <v>1104</v>
      </c>
      <c r="H1640" s="70" t="s">
        <v>131</v>
      </c>
    </row>
    <row r="1641" spans="1:8" x14ac:dyDescent="0.25">
      <c r="A1641" s="70" t="s">
        <v>1467</v>
      </c>
      <c r="B1641" s="70" t="s">
        <v>274</v>
      </c>
      <c r="C1641" s="73" t="s">
        <v>1792</v>
      </c>
      <c r="D1641" s="70" t="s">
        <v>81</v>
      </c>
      <c r="E1641" s="71">
        <v>461</v>
      </c>
      <c r="F1641" s="71">
        <v>1412</v>
      </c>
      <c r="G1641" s="70" t="s">
        <v>273</v>
      </c>
      <c r="H1641" s="70" t="s">
        <v>129</v>
      </c>
    </row>
    <row r="1642" spans="1:8" x14ac:dyDescent="0.25">
      <c r="A1642" s="70" t="s">
        <v>1468</v>
      </c>
      <c r="B1642" s="70" t="s">
        <v>291</v>
      </c>
      <c r="C1642" s="73" t="s">
        <v>276</v>
      </c>
      <c r="D1642" s="70" t="s">
        <v>78</v>
      </c>
      <c r="E1642" s="71">
        <v>461</v>
      </c>
      <c r="F1642" s="71">
        <v>1373</v>
      </c>
      <c r="G1642" s="70" t="s">
        <v>252</v>
      </c>
      <c r="H1642" s="70" t="s">
        <v>97</v>
      </c>
    </row>
    <row r="1643" spans="1:8" x14ac:dyDescent="0.25">
      <c r="A1643" s="70" t="s">
        <v>1469</v>
      </c>
      <c r="B1643" s="70" t="s">
        <v>343</v>
      </c>
      <c r="C1643" s="73" t="s">
        <v>141</v>
      </c>
      <c r="D1643" s="70" t="s">
        <v>81</v>
      </c>
      <c r="E1643" s="71">
        <v>420</v>
      </c>
      <c r="F1643" s="71">
        <v>1418</v>
      </c>
      <c r="G1643" s="70" t="s">
        <v>255</v>
      </c>
      <c r="H1643" s="70" t="s">
        <v>141</v>
      </c>
    </row>
    <row r="1644" spans="1:8" x14ac:dyDescent="0.25">
      <c r="A1644" s="70" t="s">
        <v>1470</v>
      </c>
      <c r="B1644" s="70" t="s">
        <v>1178</v>
      </c>
      <c r="C1644" s="73" t="s">
        <v>1798</v>
      </c>
      <c r="D1644" s="70" t="s">
        <v>82</v>
      </c>
      <c r="E1644" s="71">
        <v>291</v>
      </c>
      <c r="F1644" s="71">
        <v>1446</v>
      </c>
      <c r="G1644" s="70" t="s">
        <v>258</v>
      </c>
      <c r="H1644" s="70" t="s">
        <v>155</v>
      </c>
    </row>
    <row r="1645" spans="1:8" x14ac:dyDescent="0.25">
      <c r="A1645" s="70" t="s">
        <v>1471</v>
      </c>
      <c r="B1645" s="70" t="s">
        <v>790</v>
      </c>
      <c r="C1645" s="73" t="s">
        <v>1804</v>
      </c>
      <c r="D1645" s="70" t="s">
        <v>81</v>
      </c>
      <c r="E1645" s="71">
        <v>504</v>
      </c>
      <c r="F1645" s="71">
        <v>1469</v>
      </c>
      <c r="G1645" s="70" t="s">
        <v>285</v>
      </c>
      <c r="H1645" s="70" t="s">
        <v>137</v>
      </c>
    </row>
    <row r="1646" spans="1:8" x14ac:dyDescent="0.25">
      <c r="A1646" s="70" t="s">
        <v>1472</v>
      </c>
      <c r="B1646" s="70" t="s">
        <v>679</v>
      </c>
      <c r="C1646" s="73" t="s">
        <v>1803</v>
      </c>
      <c r="D1646" s="70" t="s">
        <v>83</v>
      </c>
      <c r="E1646" s="71">
        <v>559</v>
      </c>
      <c r="F1646" s="71">
        <v>1153</v>
      </c>
      <c r="G1646" s="70" t="s">
        <v>322</v>
      </c>
      <c r="H1646" s="70" t="s">
        <v>167</v>
      </c>
    </row>
    <row r="1647" spans="1:8" x14ac:dyDescent="0.25">
      <c r="A1647" s="70" t="s">
        <v>1473</v>
      </c>
      <c r="B1647" s="70" t="s">
        <v>370</v>
      </c>
      <c r="C1647" s="73" t="s">
        <v>578</v>
      </c>
      <c r="D1647" s="70" t="s">
        <v>82</v>
      </c>
      <c r="E1647" s="71">
        <v>425</v>
      </c>
      <c r="F1647" s="71">
        <v>1263</v>
      </c>
      <c r="G1647" s="70" t="s">
        <v>307</v>
      </c>
      <c r="H1647" s="70" t="s">
        <v>149</v>
      </c>
    </row>
    <row r="1648" spans="1:8" x14ac:dyDescent="0.25">
      <c r="A1648" s="70" t="s">
        <v>370</v>
      </c>
      <c r="B1648" s="70" t="s">
        <v>370</v>
      </c>
      <c r="C1648" s="73" t="s">
        <v>578</v>
      </c>
      <c r="D1648" s="70" t="s">
        <v>82</v>
      </c>
      <c r="E1648" s="71">
        <v>493</v>
      </c>
      <c r="F1648" s="71">
        <v>1249</v>
      </c>
      <c r="G1648" s="70" t="s">
        <v>307</v>
      </c>
      <c r="H1648" s="70" t="s">
        <v>149</v>
      </c>
    </row>
    <row r="1649" spans="1:8" x14ac:dyDescent="0.25">
      <c r="A1649" s="70" t="s">
        <v>1474</v>
      </c>
      <c r="B1649" s="70" t="s">
        <v>1475</v>
      </c>
      <c r="C1649" s="73" t="s">
        <v>1474</v>
      </c>
      <c r="D1649" s="70" t="s">
        <v>79</v>
      </c>
      <c r="E1649" s="71">
        <v>364</v>
      </c>
      <c r="F1649" s="71">
        <v>1489</v>
      </c>
      <c r="G1649" s="70" t="s">
        <v>365</v>
      </c>
      <c r="H1649" s="70" t="s">
        <v>123</v>
      </c>
    </row>
    <row r="1650" spans="1:8" x14ac:dyDescent="0.25">
      <c r="A1650" s="70" t="s">
        <v>1476</v>
      </c>
      <c r="B1650" s="70" t="s">
        <v>278</v>
      </c>
      <c r="C1650" s="73" t="s">
        <v>91</v>
      </c>
      <c r="D1650" s="70" t="s">
        <v>78</v>
      </c>
      <c r="E1650" s="71">
        <v>850</v>
      </c>
      <c r="F1650" s="71">
        <v>1277</v>
      </c>
      <c r="G1650" s="70" t="s">
        <v>252</v>
      </c>
      <c r="H1650" s="70" t="s">
        <v>91</v>
      </c>
    </row>
    <row r="1651" spans="1:8" x14ac:dyDescent="0.25">
      <c r="A1651" s="70" t="s">
        <v>1477</v>
      </c>
      <c r="B1651" s="70" t="s">
        <v>432</v>
      </c>
      <c r="C1651" s="73" t="s">
        <v>1803</v>
      </c>
      <c r="D1651" s="70" t="s">
        <v>83</v>
      </c>
      <c r="E1651" s="71">
        <v>557</v>
      </c>
      <c r="F1651" s="71">
        <v>1148</v>
      </c>
      <c r="G1651" s="70" t="s">
        <v>322</v>
      </c>
      <c r="H1651" s="70" t="s">
        <v>167</v>
      </c>
    </row>
    <row r="1652" spans="1:8" x14ac:dyDescent="0.25">
      <c r="A1652" s="70" t="s">
        <v>1478</v>
      </c>
      <c r="B1652" s="70" t="s">
        <v>1255</v>
      </c>
      <c r="C1652" s="73" t="s">
        <v>1800</v>
      </c>
      <c r="D1652" s="70" t="s">
        <v>82</v>
      </c>
      <c r="E1652" s="71">
        <v>340</v>
      </c>
      <c r="F1652" s="71">
        <v>1313</v>
      </c>
      <c r="G1652" s="70" t="s">
        <v>258</v>
      </c>
      <c r="H1652" s="70" t="s">
        <v>159</v>
      </c>
    </row>
    <row r="1653" spans="1:8" x14ac:dyDescent="0.25">
      <c r="A1653" s="70" t="s">
        <v>1479</v>
      </c>
      <c r="B1653" s="70" t="s">
        <v>278</v>
      </c>
      <c r="C1653" s="73" t="s">
        <v>91</v>
      </c>
      <c r="D1653" s="70" t="s">
        <v>78</v>
      </c>
      <c r="E1653" s="71">
        <v>986</v>
      </c>
      <c r="F1653" s="71">
        <v>1233</v>
      </c>
      <c r="G1653" s="70" t="s">
        <v>252</v>
      </c>
      <c r="H1653" s="70" t="s">
        <v>91</v>
      </c>
    </row>
    <row r="1654" spans="1:8" x14ac:dyDescent="0.25">
      <c r="A1654" s="70" t="s">
        <v>1480</v>
      </c>
      <c r="B1654" s="70" t="s">
        <v>478</v>
      </c>
      <c r="C1654" s="73" t="s">
        <v>1798</v>
      </c>
      <c r="D1654" s="70" t="s">
        <v>82</v>
      </c>
      <c r="E1654" s="71">
        <v>267</v>
      </c>
      <c r="F1654" s="71">
        <v>1462</v>
      </c>
      <c r="G1654" s="70" t="s">
        <v>345</v>
      </c>
      <c r="H1654" s="70" t="s">
        <v>155</v>
      </c>
    </row>
    <row r="1655" spans="1:8" x14ac:dyDescent="0.25">
      <c r="A1655" s="70" t="s">
        <v>1481</v>
      </c>
      <c r="B1655" s="70" t="s">
        <v>824</v>
      </c>
      <c r="C1655" s="73" t="s">
        <v>1285</v>
      </c>
      <c r="D1655" s="70" t="s">
        <v>81</v>
      </c>
      <c r="E1655" s="71">
        <v>370</v>
      </c>
      <c r="F1655" s="71">
        <v>1424</v>
      </c>
      <c r="G1655" s="70" t="s">
        <v>273</v>
      </c>
      <c r="H1655" s="70" t="s">
        <v>153</v>
      </c>
    </row>
    <row r="1656" spans="1:8" x14ac:dyDescent="0.25">
      <c r="A1656" s="70" t="s">
        <v>1482</v>
      </c>
      <c r="B1656" s="70" t="s">
        <v>689</v>
      </c>
      <c r="C1656" s="73" t="s">
        <v>151</v>
      </c>
      <c r="D1656" s="70" t="s">
        <v>82</v>
      </c>
      <c r="E1656" s="71">
        <v>288</v>
      </c>
      <c r="F1656" s="71">
        <v>1427</v>
      </c>
      <c r="G1656" s="70" t="s">
        <v>258</v>
      </c>
      <c r="H1656" s="70" t="s">
        <v>151</v>
      </c>
    </row>
    <row r="1657" spans="1:8" x14ac:dyDescent="0.25">
      <c r="A1657" s="70" t="s">
        <v>1483</v>
      </c>
      <c r="B1657" s="70" t="s">
        <v>655</v>
      </c>
      <c r="C1657" s="73" t="s">
        <v>1794</v>
      </c>
      <c r="D1657" s="70" t="s">
        <v>79</v>
      </c>
      <c r="E1657" s="71">
        <v>270</v>
      </c>
      <c r="F1657" s="71">
        <v>1419</v>
      </c>
      <c r="G1657" s="70" t="s">
        <v>347</v>
      </c>
      <c r="H1657" s="70" t="s">
        <v>115</v>
      </c>
    </row>
    <row r="1658" spans="1:8" x14ac:dyDescent="0.25">
      <c r="A1658" s="70" t="s">
        <v>1484</v>
      </c>
      <c r="B1658" s="70" t="s">
        <v>386</v>
      </c>
      <c r="C1658" s="73" t="s">
        <v>1800</v>
      </c>
      <c r="D1658" s="70" t="s">
        <v>82</v>
      </c>
      <c r="E1658" s="71">
        <v>265</v>
      </c>
      <c r="F1658" s="71">
        <v>1401</v>
      </c>
      <c r="G1658" s="70" t="s">
        <v>258</v>
      </c>
      <c r="H1658" s="70" t="s">
        <v>155</v>
      </c>
    </row>
    <row r="1659" spans="1:8" x14ac:dyDescent="0.25">
      <c r="A1659" s="70" t="s">
        <v>1485</v>
      </c>
      <c r="B1659" s="70" t="s">
        <v>704</v>
      </c>
      <c r="C1659" s="73" t="s">
        <v>151</v>
      </c>
      <c r="D1659" s="70" t="s">
        <v>82</v>
      </c>
      <c r="E1659" s="71">
        <v>472</v>
      </c>
      <c r="F1659" s="71">
        <v>1376</v>
      </c>
      <c r="G1659" s="70" t="s">
        <v>273</v>
      </c>
      <c r="H1659" s="70" t="s">
        <v>151</v>
      </c>
    </row>
    <row r="1660" spans="1:8" x14ac:dyDescent="0.25">
      <c r="A1660" s="70" t="s">
        <v>1486</v>
      </c>
      <c r="B1660" s="70" t="s">
        <v>621</v>
      </c>
      <c r="C1660" s="73" t="s">
        <v>1810</v>
      </c>
      <c r="D1660" s="70" t="s">
        <v>82</v>
      </c>
      <c r="E1660" s="71">
        <v>357</v>
      </c>
      <c r="F1660" s="71">
        <v>1293</v>
      </c>
      <c r="G1660" s="70" t="s">
        <v>258</v>
      </c>
      <c r="H1660" s="70" t="s">
        <v>157</v>
      </c>
    </row>
    <row r="1661" spans="1:8" x14ac:dyDescent="0.25">
      <c r="A1661" s="70" t="s">
        <v>1487</v>
      </c>
      <c r="B1661" s="70" t="s">
        <v>430</v>
      </c>
      <c r="C1661" s="73" t="s">
        <v>1798</v>
      </c>
      <c r="D1661" s="70" t="s">
        <v>82</v>
      </c>
      <c r="E1661" s="71">
        <v>253</v>
      </c>
      <c r="F1661" s="71">
        <v>1474</v>
      </c>
      <c r="G1661" s="70" t="s">
        <v>258</v>
      </c>
      <c r="H1661" s="70" t="s">
        <v>155</v>
      </c>
    </row>
    <row r="1662" spans="1:8" x14ac:dyDescent="0.25">
      <c r="A1662" s="70" t="s">
        <v>365</v>
      </c>
      <c r="B1662" s="70" t="s">
        <v>1488</v>
      </c>
      <c r="C1662" s="73" t="s">
        <v>725</v>
      </c>
      <c r="D1662" s="70" t="s">
        <v>79</v>
      </c>
      <c r="E1662" s="71">
        <v>344</v>
      </c>
      <c r="F1662" s="71">
        <v>1454</v>
      </c>
      <c r="G1662" s="70" t="s">
        <v>365</v>
      </c>
      <c r="H1662" s="70" t="s">
        <v>113</v>
      </c>
    </row>
    <row r="1663" spans="1:8" x14ac:dyDescent="0.25">
      <c r="A1663" s="70" t="s">
        <v>1489</v>
      </c>
      <c r="B1663" s="70" t="s">
        <v>296</v>
      </c>
      <c r="C1663" s="73" t="s">
        <v>1802</v>
      </c>
      <c r="D1663" s="70" t="s">
        <v>81</v>
      </c>
      <c r="E1663" s="71">
        <v>503</v>
      </c>
      <c r="F1663" s="71">
        <v>1467</v>
      </c>
      <c r="G1663" s="70" t="s">
        <v>285</v>
      </c>
      <c r="H1663" s="70" t="s">
        <v>133</v>
      </c>
    </row>
    <row r="1664" spans="1:8" x14ac:dyDescent="0.25">
      <c r="A1664" s="70" t="s">
        <v>1490</v>
      </c>
      <c r="B1664" s="70" t="s">
        <v>794</v>
      </c>
      <c r="C1664" s="73" t="s">
        <v>1612</v>
      </c>
      <c r="D1664" s="70" t="s">
        <v>83</v>
      </c>
      <c r="E1664" s="71">
        <v>752</v>
      </c>
      <c r="F1664" s="71">
        <v>1062</v>
      </c>
      <c r="G1664" s="70" t="s">
        <v>270</v>
      </c>
      <c r="H1664" s="70" t="s">
        <v>167</v>
      </c>
    </row>
    <row r="1665" spans="1:8" x14ac:dyDescent="0.25">
      <c r="A1665" s="70" t="s">
        <v>1491</v>
      </c>
      <c r="B1665" s="70" t="s">
        <v>429</v>
      </c>
      <c r="C1665" s="73" t="s">
        <v>1798</v>
      </c>
      <c r="D1665" s="70" t="s">
        <v>82</v>
      </c>
      <c r="E1665" s="71">
        <v>258</v>
      </c>
      <c r="F1665" s="71">
        <v>1457</v>
      </c>
      <c r="G1665" s="70" t="s">
        <v>258</v>
      </c>
      <c r="H1665" s="70" t="s">
        <v>155</v>
      </c>
    </row>
    <row r="1666" spans="1:8" x14ac:dyDescent="0.25">
      <c r="A1666" s="70" t="s">
        <v>1492</v>
      </c>
      <c r="B1666" s="70" t="s">
        <v>950</v>
      </c>
      <c r="C1666" s="73" t="s">
        <v>1186</v>
      </c>
      <c r="D1666" s="70" t="s">
        <v>82</v>
      </c>
      <c r="E1666" s="71">
        <v>319</v>
      </c>
      <c r="F1666" s="71">
        <v>1315</v>
      </c>
      <c r="G1666" s="70" t="s">
        <v>258</v>
      </c>
      <c r="H1666" s="70" t="s">
        <v>157</v>
      </c>
    </row>
    <row r="1667" spans="1:8" x14ac:dyDescent="0.25">
      <c r="A1667" s="70" t="s">
        <v>1493</v>
      </c>
      <c r="B1667" s="70" t="s">
        <v>1494</v>
      </c>
      <c r="C1667" s="73" t="s">
        <v>1141</v>
      </c>
      <c r="D1667" s="70" t="s">
        <v>83</v>
      </c>
      <c r="E1667" s="71">
        <v>512</v>
      </c>
      <c r="F1667" s="71">
        <v>1174</v>
      </c>
      <c r="G1667" s="70" t="s">
        <v>270</v>
      </c>
      <c r="H1667" s="70" t="s">
        <v>163</v>
      </c>
    </row>
    <row r="1668" spans="1:8" x14ac:dyDescent="0.25">
      <c r="A1668" s="70" t="s">
        <v>870</v>
      </c>
      <c r="B1668" s="70" t="s">
        <v>870</v>
      </c>
      <c r="C1668" s="73" t="s">
        <v>1804</v>
      </c>
      <c r="D1668" s="70" t="s">
        <v>81</v>
      </c>
      <c r="E1668" s="71">
        <v>438</v>
      </c>
      <c r="F1668" s="71">
        <v>1435</v>
      </c>
      <c r="G1668" s="70" t="s">
        <v>273</v>
      </c>
      <c r="H1668" s="70" t="s">
        <v>133</v>
      </c>
    </row>
    <row r="1669" spans="1:8" x14ac:dyDescent="0.25">
      <c r="A1669" s="70" t="s">
        <v>1495</v>
      </c>
      <c r="B1669" s="70" t="s">
        <v>340</v>
      </c>
      <c r="C1669" s="73" t="s">
        <v>340</v>
      </c>
      <c r="D1669" s="70" t="s">
        <v>83</v>
      </c>
      <c r="E1669" s="71">
        <v>462</v>
      </c>
      <c r="F1669" s="71">
        <v>1251</v>
      </c>
      <c r="G1669" s="70" t="s">
        <v>341</v>
      </c>
      <c r="H1669" s="70" t="s">
        <v>161</v>
      </c>
    </row>
    <row r="1670" spans="1:8" x14ac:dyDescent="0.25">
      <c r="A1670" s="70" t="s">
        <v>1496</v>
      </c>
      <c r="B1670" s="70" t="s">
        <v>785</v>
      </c>
      <c r="C1670" s="73" t="s">
        <v>1792</v>
      </c>
      <c r="D1670" s="70" t="s">
        <v>81</v>
      </c>
      <c r="E1670" s="71">
        <v>444</v>
      </c>
      <c r="F1670" s="71">
        <v>1414</v>
      </c>
      <c r="G1670" s="70" t="s">
        <v>273</v>
      </c>
      <c r="H1670" s="70" t="s">
        <v>129</v>
      </c>
    </row>
    <row r="1671" spans="1:8" x14ac:dyDescent="0.25">
      <c r="A1671" s="70" t="s">
        <v>1497</v>
      </c>
      <c r="B1671" s="70" t="s">
        <v>838</v>
      </c>
      <c r="C1671" s="73" t="s">
        <v>1792</v>
      </c>
      <c r="D1671" s="70" t="s">
        <v>81</v>
      </c>
      <c r="E1671" s="71">
        <v>454</v>
      </c>
      <c r="F1671" s="71">
        <v>1408</v>
      </c>
      <c r="G1671" s="70" t="s">
        <v>273</v>
      </c>
      <c r="H1671" s="70" t="s">
        <v>129</v>
      </c>
    </row>
    <row r="1672" spans="1:8" x14ac:dyDescent="0.25">
      <c r="A1672" s="70" t="s">
        <v>1498</v>
      </c>
      <c r="B1672" s="70" t="s">
        <v>1306</v>
      </c>
      <c r="C1672" s="73" t="s">
        <v>1795</v>
      </c>
      <c r="D1672" s="70" t="s">
        <v>83</v>
      </c>
      <c r="E1672" s="71">
        <v>693</v>
      </c>
      <c r="F1672" s="71">
        <v>1076</v>
      </c>
      <c r="G1672" s="70" t="s">
        <v>267</v>
      </c>
      <c r="H1672" s="70" t="s">
        <v>167</v>
      </c>
    </row>
    <row r="1673" spans="1:8" x14ac:dyDescent="0.25">
      <c r="A1673" s="70" t="s">
        <v>1499</v>
      </c>
      <c r="B1673" s="70" t="s">
        <v>291</v>
      </c>
      <c r="C1673" s="73" t="s">
        <v>276</v>
      </c>
      <c r="D1673" s="70" t="s">
        <v>78</v>
      </c>
      <c r="E1673" s="71">
        <v>506</v>
      </c>
      <c r="F1673" s="71">
        <v>1340</v>
      </c>
      <c r="G1673" s="70" t="s">
        <v>307</v>
      </c>
      <c r="H1673" s="70" t="s">
        <v>97</v>
      </c>
    </row>
    <row r="1674" spans="1:8" x14ac:dyDescent="0.25">
      <c r="A1674" s="70" t="s">
        <v>1500</v>
      </c>
      <c r="B1674" s="70" t="s">
        <v>486</v>
      </c>
      <c r="C1674" s="73" t="s">
        <v>1795</v>
      </c>
      <c r="D1674" s="70" t="s">
        <v>83</v>
      </c>
      <c r="E1674" s="71">
        <v>718</v>
      </c>
      <c r="F1674" s="71">
        <v>1057</v>
      </c>
      <c r="G1674" s="70" t="s">
        <v>315</v>
      </c>
      <c r="H1674" s="70" t="s">
        <v>167</v>
      </c>
    </row>
    <row r="1675" spans="1:8" x14ac:dyDescent="0.25">
      <c r="A1675" s="70" t="s">
        <v>1501</v>
      </c>
      <c r="B1675" s="70" t="s">
        <v>717</v>
      </c>
      <c r="C1675" s="73" t="s">
        <v>276</v>
      </c>
      <c r="D1675" s="70" t="s">
        <v>82</v>
      </c>
      <c r="E1675" s="71">
        <v>518</v>
      </c>
      <c r="F1675" s="71">
        <v>1321</v>
      </c>
      <c r="G1675" s="70" t="s">
        <v>307</v>
      </c>
      <c r="H1675" s="70" t="s">
        <v>99</v>
      </c>
    </row>
    <row r="1676" spans="1:8" x14ac:dyDescent="0.25">
      <c r="A1676" s="70" t="s">
        <v>1502</v>
      </c>
      <c r="B1676" s="70" t="s">
        <v>421</v>
      </c>
      <c r="C1676" s="73" t="s">
        <v>1186</v>
      </c>
      <c r="D1676" s="70" t="s">
        <v>82</v>
      </c>
      <c r="E1676" s="71">
        <v>399</v>
      </c>
      <c r="F1676" s="71">
        <v>1290</v>
      </c>
      <c r="G1676" s="70" t="s">
        <v>307</v>
      </c>
      <c r="H1676" s="70" t="s">
        <v>157</v>
      </c>
    </row>
    <row r="1677" spans="1:8" x14ac:dyDescent="0.25">
      <c r="A1677" s="70" t="s">
        <v>1503</v>
      </c>
      <c r="B1677" s="70" t="s">
        <v>535</v>
      </c>
      <c r="C1677" s="73" t="s">
        <v>1225</v>
      </c>
      <c r="D1677" s="70" t="s">
        <v>78</v>
      </c>
      <c r="E1677" s="71">
        <v>735</v>
      </c>
      <c r="F1677" s="71">
        <v>1158</v>
      </c>
      <c r="G1677" s="70" t="s">
        <v>307</v>
      </c>
      <c r="H1677" s="70" t="s">
        <v>107</v>
      </c>
    </row>
    <row r="1678" spans="1:8" x14ac:dyDescent="0.25">
      <c r="A1678" s="70" t="s">
        <v>1334</v>
      </c>
      <c r="B1678" s="70" t="s">
        <v>1334</v>
      </c>
      <c r="C1678" s="73" t="s">
        <v>1802</v>
      </c>
      <c r="D1678" s="70" t="s">
        <v>81</v>
      </c>
      <c r="E1678" s="71">
        <v>449</v>
      </c>
      <c r="F1678" s="71">
        <v>1510</v>
      </c>
      <c r="G1678" s="70" t="s">
        <v>255</v>
      </c>
      <c r="H1678" s="70" t="s">
        <v>133</v>
      </c>
    </row>
    <row r="1679" spans="1:8" x14ac:dyDescent="0.25">
      <c r="A1679" s="70" t="s">
        <v>1504</v>
      </c>
      <c r="B1679" s="70" t="s">
        <v>774</v>
      </c>
      <c r="C1679" s="73" t="s">
        <v>380</v>
      </c>
      <c r="D1679" s="70" t="s">
        <v>78</v>
      </c>
      <c r="E1679" s="71">
        <v>450</v>
      </c>
      <c r="F1679" s="71">
        <v>1394</v>
      </c>
      <c r="G1679" s="70" t="s">
        <v>255</v>
      </c>
      <c r="H1679" s="70" t="s">
        <v>93</v>
      </c>
    </row>
    <row r="1680" spans="1:8" x14ac:dyDescent="0.25">
      <c r="A1680" s="70" t="s">
        <v>1505</v>
      </c>
      <c r="B1680" s="70" t="s">
        <v>1506</v>
      </c>
      <c r="C1680" s="73" t="s">
        <v>2460</v>
      </c>
      <c r="D1680" s="70" t="s">
        <v>250</v>
      </c>
      <c r="E1680" s="71">
        <v>228</v>
      </c>
      <c r="F1680" s="71">
        <v>1616</v>
      </c>
      <c r="G1680" s="70" t="s">
        <v>1104</v>
      </c>
      <c r="H1680" s="70" t="s">
        <v>131</v>
      </c>
    </row>
    <row r="1681" spans="1:8" x14ac:dyDescent="0.25">
      <c r="A1681" s="70" t="s">
        <v>1507</v>
      </c>
      <c r="B1681" s="70" t="s">
        <v>294</v>
      </c>
      <c r="C1681" s="73" t="s">
        <v>1800</v>
      </c>
      <c r="D1681" s="70" t="s">
        <v>82</v>
      </c>
      <c r="E1681" s="71">
        <v>333</v>
      </c>
      <c r="F1681" s="71">
        <v>1311</v>
      </c>
      <c r="G1681" s="70" t="s">
        <v>258</v>
      </c>
      <c r="H1681" s="70" t="s">
        <v>157</v>
      </c>
    </row>
    <row r="1682" spans="1:8" x14ac:dyDescent="0.25">
      <c r="A1682" s="70" t="s">
        <v>1508</v>
      </c>
      <c r="B1682" s="70" t="s">
        <v>1296</v>
      </c>
      <c r="C1682" s="73" t="s">
        <v>1802</v>
      </c>
      <c r="D1682" s="70" t="s">
        <v>81</v>
      </c>
      <c r="E1682" s="71">
        <v>475</v>
      </c>
      <c r="F1682" s="71">
        <v>1489</v>
      </c>
      <c r="G1682" s="70" t="s">
        <v>285</v>
      </c>
      <c r="H1682" s="70" t="s">
        <v>133</v>
      </c>
    </row>
    <row r="1683" spans="1:8" x14ac:dyDescent="0.25">
      <c r="A1683" s="70" t="s">
        <v>1509</v>
      </c>
      <c r="B1683" s="70" t="s">
        <v>1509</v>
      </c>
      <c r="C1683" s="73" t="s">
        <v>151</v>
      </c>
      <c r="D1683" s="70" t="s">
        <v>82</v>
      </c>
      <c r="E1683" s="71">
        <v>320</v>
      </c>
      <c r="F1683" s="71">
        <v>1435</v>
      </c>
      <c r="G1683" s="70" t="s">
        <v>543</v>
      </c>
      <c r="H1683" s="70" t="s">
        <v>151</v>
      </c>
    </row>
    <row r="1684" spans="1:8" x14ac:dyDescent="0.25">
      <c r="A1684" s="70" t="s">
        <v>1510</v>
      </c>
      <c r="B1684" s="70" t="s">
        <v>1475</v>
      </c>
      <c r="C1684" s="73" t="s">
        <v>1474</v>
      </c>
      <c r="D1684" s="70" t="s">
        <v>79</v>
      </c>
      <c r="E1684" s="71">
        <v>359</v>
      </c>
      <c r="F1684" s="71">
        <v>1491</v>
      </c>
      <c r="G1684" s="70" t="s">
        <v>365</v>
      </c>
      <c r="H1684" s="70" t="s">
        <v>123</v>
      </c>
    </row>
    <row r="1685" spans="1:8" x14ac:dyDescent="0.25">
      <c r="A1685" s="70" t="s">
        <v>1511</v>
      </c>
      <c r="B1685" s="70" t="s">
        <v>555</v>
      </c>
      <c r="C1685" s="73" t="s">
        <v>133</v>
      </c>
      <c r="D1685" s="70" t="s">
        <v>81</v>
      </c>
      <c r="E1685" s="71">
        <v>292</v>
      </c>
      <c r="F1685" s="71">
        <v>1615</v>
      </c>
      <c r="G1685" s="70" t="s">
        <v>349</v>
      </c>
      <c r="H1685" s="70" t="s">
        <v>131</v>
      </c>
    </row>
    <row r="1686" spans="1:8" x14ac:dyDescent="0.25">
      <c r="A1686" s="70" t="s">
        <v>1512</v>
      </c>
      <c r="B1686" s="70" t="s">
        <v>1513</v>
      </c>
      <c r="C1686" s="73" t="s">
        <v>1474</v>
      </c>
      <c r="D1686" s="70" t="s">
        <v>79</v>
      </c>
      <c r="E1686" s="71">
        <v>329</v>
      </c>
      <c r="F1686" s="71">
        <v>1515</v>
      </c>
      <c r="G1686" s="70" t="s">
        <v>365</v>
      </c>
      <c r="H1686" s="70" t="s">
        <v>123</v>
      </c>
    </row>
    <row r="1687" spans="1:8" x14ac:dyDescent="0.25">
      <c r="A1687" s="70" t="s">
        <v>1514</v>
      </c>
      <c r="B1687" s="70" t="s">
        <v>555</v>
      </c>
      <c r="C1687" s="73" t="s">
        <v>133</v>
      </c>
      <c r="D1687" s="70" t="s">
        <v>81</v>
      </c>
      <c r="E1687" s="71">
        <v>294</v>
      </c>
      <c r="F1687" s="71">
        <v>1603</v>
      </c>
      <c r="G1687" s="70" t="s">
        <v>349</v>
      </c>
      <c r="H1687" s="70" t="s">
        <v>131</v>
      </c>
    </row>
    <row r="1688" spans="1:8" x14ac:dyDescent="0.25">
      <c r="A1688" s="70" t="s">
        <v>1515</v>
      </c>
      <c r="B1688" s="70" t="s">
        <v>254</v>
      </c>
      <c r="C1688" s="73" t="s">
        <v>1811</v>
      </c>
      <c r="D1688" s="70" t="s">
        <v>81</v>
      </c>
      <c r="E1688" s="71">
        <v>338</v>
      </c>
      <c r="F1688" s="71">
        <v>1373</v>
      </c>
      <c r="G1688" s="70" t="s">
        <v>333</v>
      </c>
      <c r="H1688" s="70" t="s">
        <v>127</v>
      </c>
    </row>
    <row r="1689" spans="1:8" x14ac:dyDescent="0.25">
      <c r="A1689" s="70" t="s">
        <v>1516</v>
      </c>
      <c r="B1689" s="70" t="s">
        <v>663</v>
      </c>
      <c r="C1689" s="73" t="s">
        <v>91</v>
      </c>
      <c r="D1689" s="70" t="s">
        <v>78</v>
      </c>
      <c r="E1689" s="71">
        <v>824</v>
      </c>
      <c r="F1689" s="71">
        <v>1288</v>
      </c>
      <c r="G1689" s="70" t="s">
        <v>252</v>
      </c>
      <c r="H1689" s="70" t="s">
        <v>91</v>
      </c>
    </row>
    <row r="1690" spans="1:8" x14ac:dyDescent="0.25">
      <c r="A1690" s="70" t="s">
        <v>1517</v>
      </c>
      <c r="B1690" s="70" t="s">
        <v>946</v>
      </c>
      <c r="C1690" s="73" t="s">
        <v>1612</v>
      </c>
      <c r="D1690" s="70" t="s">
        <v>83</v>
      </c>
      <c r="E1690" s="71">
        <v>665</v>
      </c>
      <c r="F1690" s="71">
        <v>1086</v>
      </c>
      <c r="G1690" s="70" t="s">
        <v>267</v>
      </c>
      <c r="H1690" s="70" t="s">
        <v>167</v>
      </c>
    </row>
    <row r="1691" spans="1:8" x14ac:dyDescent="0.25">
      <c r="A1691" s="70" t="s">
        <v>1518</v>
      </c>
      <c r="B1691" s="70" t="s">
        <v>423</v>
      </c>
      <c r="C1691" s="73" t="s">
        <v>1612</v>
      </c>
      <c r="D1691" s="70" t="s">
        <v>83</v>
      </c>
      <c r="E1691" s="71">
        <v>676</v>
      </c>
      <c r="F1691" s="71">
        <v>1089</v>
      </c>
      <c r="G1691" s="70" t="s">
        <v>322</v>
      </c>
      <c r="H1691" s="70" t="s">
        <v>167</v>
      </c>
    </row>
    <row r="1692" spans="1:8" x14ac:dyDescent="0.25">
      <c r="A1692" s="70" t="s">
        <v>1519</v>
      </c>
      <c r="B1692" s="70" t="s">
        <v>1462</v>
      </c>
      <c r="C1692" s="73" t="s">
        <v>1800</v>
      </c>
      <c r="D1692" s="70" t="s">
        <v>82</v>
      </c>
      <c r="E1692" s="71">
        <v>275</v>
      </c>
      <c r="F1692" s="71">
        <v>1414</v>
      </c>
      <c r="G1692" s="70" t="s">
        <v>258</v>
      </c>
      <c r="H1692" s="70" t="s">
        <v>159</v>
      </c>
    </row>
    <row r="1693" spans="1:8" x14ac:dyDescent="0.25">
      <c r="A1693" s="70" t="s">
        <v>1520</v>
      </c>
      <c r="B1693" s="70" t="s">
        <v>282</v>
      </c>
      <c r="C1693" s="73" t="s">
        <v>88</v>
      </c>
      <c r="D1693" s="70" t="s">
        <v>80</v>
      </c>
      <c r="E1693" s="71">
        <v>501</v>
      </c>
      <c r="F1693" s="71">
        <v>1116</v>
      </c>
      <c r="G1693" s="70" t="s">
        <v>88</v>
      </c>
      <c r="H1693" s="70" t="s">
        <v>88</v>
      </c>
    </row>
    <row r="1694" spans="1:8" x14ac:dyDescent="0.25">
      <c r="A1694" s="70" t="s">
        <v>1521</v>
      </c>
      <c r="B1694" s="70" t="s">
        <v>343</v>
      </c>
      <c r="C1694" s="73" t="s">
        <v>141</v>
      </c>
      <c r="D1694" s="70" t="s">
        <v>81</v>
      </c>
      <c r="E1694" s="71">
        <v>400</v>
      </c>
      <c r="F1694" s="71">
        <v>1429</v>
      </c>
      <c r="G1694" s="70" t="s">
        <v>255</v>
      </c>
      <c r="H1694" s="70" t="s">
        <v>141</v>
      </c>
    </row>
    <row r="1695" spans="1:8" x14ac:dyDescent="0.25">
      <c r="A1695" s="70" t="s">
        <v>1522</v>
      </c>
      <c r="B1695" s="70" t="s">
        <v>1523</v>
      </c>
      <c r="C1695" s="73" t="s">
        <v>2460</v>
      </c>
      <c r="D1695" s="70" t="s">
        <v>250</v>
      </c>
      <c r="E1695" s="71">
        <v>276</v>
      </c>
      <c r="F1695" s="71">
        <v>1606</v>
      </c>
      <c r="G1695" s="70" t="s">
        <v>285</v>
      </c>
      <c r="H1695" s="70" t="s">
        <v>131</v>
      </c>
    </row>
    <row r="1696" spans="1:8" x14ac:dyDescent="0.25">
      <c r="A1696" s="70" t="s">
        <v>1524</v>
      </c>
      <c r="B1696" s="70" t="s">
        <v>842</v>
      </c>
      <c r="C1696" s="73" t="s">
        <v>151</v>
      </c>
      <c r="D1696" s="70" t="s">
        <v>81</v>
      </c>
      <c r="E1696" s="71">
        <v>444</v>
      </c>
      <c r="F1696" s="71">
        <v>1387</v>
      </c>
      <c r="G1696" s="70" t="s">
        <v>273</v>
      </c>
      <c r="H1696" s="70" t="s">
        <v>151</v>
      </c>
    </row>
    <row r="1697" spans="1:8" x14ac:dyDescent="0.25">
      <c r="A1697" s="70" t="s">
        <v>1525</v>
      </c>
      <c r="B1697" s="70" t="s">
        <v>687</v>
      </c>
      <c r="C1697" s="73" t="s">
        <v>1285</v>
      </c>
      <c r="D1697" s="70" t="s">
        <v>81</v>
      </c>
      <c r="E1697" s="71">
        <v>307</v>
      </c>
      <c r="F1697" s="71">
        <v>1472</v>
      </c>
      <c r="G1697" s="70" t="s">
        <v>543</v>
      </c>
      <c r="H1697" s="70" t="s">
        <v>153</v>
      </c>
    </row>
    <row r="1698" spans="1:8" x14ac:dyDescent="0.25">
      <c r="A1698" s="70" t="s">
        <v>1526</v>
      </c>
      <c r="B1698" s="70" t="s">
        <v>310</v>
      </c>
      <c r="C1698" s="73" t="s">
        <v>1810</v>
      </c>
      <c r="D1698" s="70" t="s">
        <v>82</v>
      </c>
      <c r="E1698" s="71">
        <v>394</v>
      </c>
      <c r="F1698" s="71">
        <v>1264</v>
      </c>
      <c r="G1698" s="70" t="s">
        <v>311</v>
      </c>
      <c r="H1698" s="70" t="s">
        <v>157</v>
      </c>
    </row>
    <row r="1699" spans="1:8" x14ac:dyDescent="0.25">
      <c r="A1699" s="70" t="s">
        <v>1527</v>
      </c>
      <c r="B1699" s="70" t="s">
        <v>519</v>
      </c>
      <c r="C1699" s="73" t="s">
        <v>1612</v>
      </c>
      <c r="D1699" s="70" t="s">
        <v>83</v>
      </c>
      <c r="E1699" s="71">
        <v>717</v>
      </c>
      <c r="F1699" s="71">
        <v>1067</v>
      </c>
      <c r="G1699" s="70" t="s">
        <v>270</v>
      </c>
      <c r="H1699" s="70" t="s">
        <v>168</v>
      </c>
    </row>
    <row r="1700" spans="1:8" x14ac:dyDescent="0.25">
      <c r="A1700" s="70" t="s">
        <v>1528</v>
      </c>
      <c r="B1700" s="70" t="s">
        <v>424</v>
      </c>
      <c r="C1700" s="73" t="s">
        <v>545</v>
      </c>
      <c r="D1700" s="70" t="s">
        <v>79</v>
      </c>
      <c r="E1700" s="71">
        <v>273</v>
      </c>
      <c r="F1700" s="71">
        <v>1544</v>
      </c>
      <c r="G1700" s="70" t="s">
        <v>303</v>
      </c>
      <c r="H1700" s="70" t="s">
        <v>109</v>
      </c>
    </row>
    <row r="1701" spans="1:8" x14ac:dyDescent="0.25">
      <c r="A1701" s="70" t="s">
        <v>1529</v>
      </c>
      <c r="B1701" s="70" t="s">
        <v>1110</v>
      </c>
      <c r="C1701" s="73" t="s">
        <v>1788</v>
      </c>
      <c r="D1701" s="70" t="s">
        <v>81</v>
      </c>
      <c r="E1701" s="71">
        <v>356</v>
      </c>
      <c r="F1701" s="71">
        <v>1417</v>
      </c>
      <c r="G1701" s="70" t="s">
        <v>255</v>
      </c>
      <c r="H1701" s="70" t="s">
        <v>139</v>
      </c>
    </row>
    <row r="1702" spans="1:8" x14ac:dyDescent="0.25">
      <c r="A1702" s="70" t="s">
        <v>1530</v>
      </c>
      <c r="B1702" s="70" t="s">
        <v>1531</v>
      </c>
      <c r="C1702" s="73" t="s">
        <v>1612</v>
      </c>
      <c r="D1702" s="70" t="s">
        <v>83</v>
      </c>
      <c r="E1702" s="71">
        <v>676</v>
      </c>
      <c r="F1702" s="71">
        <v>1088</v>
      </c>
      <c r="G1702" s="70" t="s">
        <v>270</v>
      </c>
      <c r="H1702" s="70" t="s">
        <v>167</v>
      </c>
    </row>
    <row r="1703" spans="1:8" x14ac:dyDescent="0.25">
      <c r="A1703" s="70" t="s">
        <v>1532</v>
      </c>
      <c r="B1703" s="70" t="s">
        <v>542</v>
      </c>
      <c r="C1703" s="73" t="s">
        <v>1285</v>
      </c>
      <c r="D1703" s="70" t="s">
        <v>81</v>
      </c>
      <c r="E1703" s="71">
        <v>229</v>
      </c>
      <c r="F1703" s="71">
        <v>1547</v>
      </c>
      <c r="G1703" s="70" t="s">
        <v>543</v>
      </c>
      <c r="H1703" s="70" t="s">
        <v>153</v>
      </c>
    </row>
    <row r="1704" spans="1:8" x14ac:dyDescent="0.25">
      <c r="A1704" s="70" t="s">
        <v>1533</v>
      </c>
      <c r="B1704" s="70" t="s">
        <v>453</v>
      </c>
      <c r="C1704" s="73" t="s">
        <v>1612</v>
      </c>
      <c r="D1704" s="70" t="s">
        <v>83</v>
      </c>
      <c r="E1704" s="71">
        <v>667</v>
      </c>
      <c r="F1704" s="71">
        <v>1079</v>
      </c>
      <c r="G1704" s="70" t="s">
        <v>270</v>
      </c>
      <c r="H1704" s="70" t="s">
        <v>168</v>
      </c>
    </row>
    <row r="1705" spans="1:8" x14ac:dyDescent="0.25">
      <c r="A1705" s="70" t="s">
        <v>261</v>
      </c>
      <c r="B1705" s="70" t="s">
        <v>261</v>
      </c>
      <c r="C1705" s="73" t="s">
        <v>1788</v>
      </c>
      <c r="D1705" s="70" t="s">
        <v>81</v>
      </c>
      <c r="E1705" s="71">
        <v>323</v>
      </c>
      <c r="F1705" s="71">
        <v>1443</v>
      </c>
      <c r="G1705" s="70" t="s">
        <v>255</v>
      </c>
      <c r="H1705" s="70" t="s">
        <v>139</v>
      </c>
    </row>
    <row r="1706" spans="1:8" x14ac:dyDescent="0.25">
      <c r="A1706" s="70" t="s">
        <v>1534</v>
      </c>
      <c r="B1706" s="70" t="s">
        <v>298</v>
      </c>
      <c r="C1706" s="73" t="s">
        <v>1811</v>
      </c>
      <c r="D1706" s="70" t="s">
        <v>81</v>
      </c>
      <c r="E1706" s="71">
        <v>350</v>
      </c>
      <c r="F1706" s="71">
        <v>1371</v>
      </c>
      <c r="G1706" s="70" t="s">
        <v>255</v>
      </c>
      <c r="H1706" s="70" t="s">
        <v>127</v>
      </c>
    </row>
    <row r="1707" spans="1:8" x14ac:dyDescent="0.25">
      <c r="A1707" s="70" t="s">
        <v>1535</v>
      </c>
      <c r="B1707" s="70" t="s">
        <v>1447</v>
      </c>
      <c r="C1707" s="73" t="s">
        <v>1141</v>
      </c>
      <c r="D1707" s="70" t="s">
        <v>83</v>
      </c>
      <c r="E1707" s="71">
        <v>499</v>
      </c>
      <c r="F1707" s="71">
        <v>1198</v>
      </c>
      <c r="G1707" s="70" t="s">
        <v>389</v>
      </c>
      <c r="H1707" s="70" t="s">
        <v>170</v>
      </c>
    </row>
    <row r="1708" spans="1:8" x14ac:dyDescent="0.25">
      <c r="A1708" s="70" t="s">
        <v>389</v>
      </c>
      <c r="B1708" s="70" t="s">
        <v>635</v>
      </c>
      <c r="C1708" s="73" t="s">
        <v>1810</v>
      </c>
      <c r="D1708" s="70" t="s">
        <v>83</v>
      </c>
      <c r="E1708" s="71">
        <v>438</v>
      </c>
      <c r="F1708" s="71">
        <v>1273</v>
      </c>
      <c r="G1708" s="70" t="s">
        <v>389</v>
      </c>
      <c r="H1708" s="70" t="s">
        <v>165</v>
      </c>
    </row>
    <row r="1709" spans="1:8" x14ac:dyDescent="0.25">
      <c r="A1709" s="70" t="s">
        <v>1536</v>
      </c>
      <c r="B1709" s="70" t="s">
        <v>254</v>
      </c>
      <c r="C1709" s="73" t="s">
        <v>1811</v>
      </c>
      <c r="D1709" s="70" t="s">
        <v>81</v>
      </c>
      <c r="E1709" s="71">
        <v>371</v>
      </c>
      <c r="F1709" s="71">
        <v>1363</v>
      </c>
      <c r="G1709" s="70" t="s">
        <v>333</v>
      </c>
      <c r="H1709" s="70" t="s">
        <v>127</v>
      </c>
    </row>
    <row r="1710" spans="1:8" x14ac:dyDescent="0.25">
      <c r="A1710" s="70" t="s">
        <v>1537</v>
      </c>
      <c r="B1710" s="70" t="s">
        <v>766</v>
      </c>
      <c r="C1710" s="73" t="s">
        <v>578</v>
      </c>
      <c r="D1710" s="70" t="s">
        <v>82</v>
      </c>
      <c r="E1710" s="71">
        <v>371</v>
      </c>
      <c r="F1710" s="71">
        <v>1259</v>
      </c>
      <c r="G1710" s="70" t="s">
        <v>311</v>
      </c>
      <c r="H1710" s="70" t="s">
        <v>149</v>
      </c>
    </row>
    <row r="1711" spans="1:8" x14ac:dyDescent="0.25">
      <c r="A1711" s="70" t="s">
        <v>1538</v>
      </c>
      <c r="B1711" s="70" t="s">
        <v>1029</v>
      </c>
      <c r="C1711" s="73" t="s">
        <v>1798</v>
      </c>
      <c r="D1711" s="70" t="s">
        <v>82</v>
      </c>
      <c r="E1711" s="71">
        <v>256</v>
      </c>
      <c r="F1711" s="71">
        <v>1437</v>
      </c>
      <c r="G1711" s="70" t="s">
        <v>258</v>
      </c>
      <c r="H1711" s="70" t="s">
        <v>155</v>
      </c>
    </row>
    <row r="1712" spans="1:8" x14ac:dyDescent="0.25">
      <c r="A1712" s="70" t="s">
        <v>1539</v>
      </c>
      <c r="B1712" s="70" t="s">
        <v>1540</v>
      </c>
      <c r="C1712" s="73" t="s">
        <v>725</v>
      </c>
      <c r="D1712" s="70" t="s">
        <v>79</v>
      </c>
      <c r="E1712" s="71">
        <v>348</v>
      </c>
      <c r="F1712" s="71">
        <v>1370</v>
      </c>
      <c r="G1712" s="70" t="s">
        <v>365</v>
      </c>
      <c r="H1712" s="70" t="s">
        <v>113</v>
      </c>
    </row>
    <row r="1713" spans="1:8" x14ac:dyDescent="0.25">
      <c r="A1713" s="70" t="s">
        <v>1541</v>
      </c>
      <c r="B1713" s="70" t="s">
        <v>1539</v>
      </c>
      <c r="C1713" s="73" t="s">
        <v>725</v>
      </c>
      <c r="D1713" s="70" t="s">
        <v>79</v>
      </c>
      <c r="E1713" s="71">
        <v>353</v>
      </c>
      <c r="F1713" s="71">
        <v>1371</v>
      </c>
      <c r="G1713" s="70" t="s">
        <v>303</v>
      </c>
      <c r="H1713" s="70" t="s">
        <v>113</v>
      </c>
    </row>
    <row r="1714" spans="1:8" x14ac:dyDescent="0.25">
      <c r="A1714" s="70" t="s">
        <v>1542</v>
      </c>
      <c r="B1714" s="70" t="s">
        <v>711</v>
      </c>
      <c r="C1714" s="73" t="s">
        <v>1798</v>
      </c>
      <c r="D1714" s="70" t="s">
        <v>82</v>
      </c>
      <c r="E1714" s="71">
        <v>260</v>
      </c>
      <c r="F1714" s="71">
        <v>1462</v>
      </c>
      <c r="G1714" s="70" t="s">
        <v>345</v>
      </c>
      <c r="H1714" s="70" t="s">
        <v>155</v>
      </c>
    </row>
    <row r="1715" spans="1:8" x14ac:dyDescent="0.25">
      <c r="A1715" s="70" t="s">
        <v>1543</v>
      </c>
      <c r="B1715" s="70" t="s">
        <v>105</v>
      </c>
      <c r="C1715" s="73" t="s">
        <v>278</v>
      </c>
      <c r="D1715" s="70" t="s">
        <v>78</v>
      </c>
      <c r="E1715" s="71">
        <v>481</v>
      </c>
      <c r="F1715" s="71">
        <v>1250</v>
      </c>
      <c r="G1715" s="70" t="s">
        <v>252</v>
      </c>
      <c r="H1715" s="70" t="s">
        <v>105</v>
      </c>
    </row>
    <row r="1716" spans="1:8" x14ac:dyDescent="0.25">
      <c r="A1716" s="70" t="s">
        <v>1544</v>
      </c>
      <c r="B1716" s="70" t="s">
        <v>838</v>
      </c>
      <c r="C1716" s="73" t="s">
        <v>1792</v>
      </c>
      <c r="D1716" s="70" t="s">
        <v>81</v>
      </c>
      <c r="E1716" s="71">
        <v>488</v>
      </c>
      <c r="F1716" s="71">
        <v>1362</v>
      </c>
      <c r="G1716" s="70" t="s">
        <v>273</v>
      </c>
      <c r="H1716" s="70" t="s">
        <v>129</v>
      </c>
    </row>
    <row r="1717" spans="1:8" x14ac:dyDescent="0.25">
      <c r="A1717" s="70" t="s">
        <v>1545</v>
      </c>
      <c r="B1717" s="70" t="s">
        <v>838</v>
      </c>
      <c r="C1717" s="73" t="s">
        <v>1792</v>
      </c>
      <c r="D1717" s="70" t="s">
        <v>81</v>
      </c>
      <c r="E1717" s="71">
        <v>444</v>
      </c>
      <c r="F1717" s="71">
        <v>1403</v>
      </c>
      <c r="G1717" s="70" t="s">
        <v>273</v>
      </c>
      <c r="H1717" s="70" t="s">
        <v>129</v>
      </c>
    </row>
    <row r="1718" spans="1:8" x14ac:dyDescent="0.25">
      <c r="A1718" s="70" t="s">
        <v>1720</v>
      </c>
      <c r="B1718" s="70" t="s">
        <v>397</v>
      </c>
      <c r="C1718" s="73" t="s">
        <v>276</v>
      </c>
      <c r="D1718" s="70" t="s">
        <v>78</v>
      </c>
      <c r="E1718" s="71">
        <v>677</v>
      </c>
      <c r="F1718" s="71">
        <v>1266</v>
      </c>
      <c r="G1718" s="70" t="s">
        <v>307</v>
      </c>
      <c r="H1718" s="70" t="s">
        <v>91</v>
      </c>
    </row>
    <row r="1719" spans="1:8" x14ac:dyDescent="0.25">
      <c r="A1719" s="70" t="s">
        <v>1715</v>
      </c>
      <c r="B1719" s="70" t="s">
        <v>409</v>
      </c>
      <c r="C1719" s="73" t="s">
        <v>1134</v>
      </c>
      <c r="D1719" s="70" t="s">
        <v>82</v>
      </c>
      <c r="E1719" s="71">
        <v>718</v>
      </c>
      <c r="F1719" s="71">
        <v>1238</v>
      </c>
      <c r="G1719" s="70" t="s">
        <v>252</v>
      </c>
      <c r="H1719" s="70" t="s">
        <v>91</v>
      </c>
    </row>
    <row r="1720" spans="1:8" x14ac:dyDescent="0.25">
      <c r="A1720" s="70" t="s">
        <v>1546</v>
      </c>
      <c r="B1720" s="70" t="s">
        <v>805</v>
      </c>
      <c r="C1720" s="73" t="s">
        <v>1800</v>
      </c>
      <c r="D1720" s="70" t="s">
        <v>82</v>
      </c>
      <c r="E1720" s="71">
        <v>371</v>
      </c>
      <c r="F1720" s="71">
        <v>1369</v>
      </c>
      <c r="G1720" s="70" t="s">
        <v>307</v>
      </c>
      <c r="H1720" s="70" t="s">
        <v>159</v>
      </c>
    </row>
    <row r="1721" spans="1:8" x14ac:dyDescent="0.25">
      <c r="A1721" s="70" t="s">
        <v>1547</v>
      </c>
      <c r="B1721" s="70" t="s">
        <v>1112</v>
      </c>
      <c r="C1721" s="73" t="s">
        <v>151</v>
      </c>
      <c r="D1721" s="70" t="s">
        <v>82</v>
      </c>
      <c r="E1721" s="71">
        <v>260</v>
      </c>
      <c r="F1721" s="71">
        <v>1433</v>
      </c>
      <c r="G1721" s="70" t="s">
        <v>543</v>
      </c>
      <c r="H1721" s="70" t="s">
        <v>151</v>
      </c>
    </row>
    <row r="1722" spans="1:8" x14ac:dyDescent="0.25">
      <c r="A1722" s="70" t="s">
        <v>1548</v>
      </c>
      <c r="B1722" s="70" t="s">
        <v>287</v>
      </c>
      <c r="C1722" s="73" t="s">
        <v>1804</v>
      </c>
      <c r="D1722" s="70" t="s">
        <v>81</v>
      </c>
      <c r="E1722" s="71">
        <v>430</v>
      </c>
      <c r="F1722" s="71">
        <v>1442</v>
      </c>
      <c r="G1722" s="70" t="s">
        <v>273</v>
      </c>
      <c r="H1722" s="70" t="s">
        <v>137</v>
      </c>
    </row>
    <row r="1723" spans="1:8" x14ac:dyDescent="0.25">
      <c r="A1723" s="70" t="s">
        <v>1549</v>
      </c>
      <c r="B1723" s="70" t="s">
        <v>1127</v>
      </c>
      <c r="C1723" s="73" t="s">
        <v>1612</v>
      </c>
      <c r="D1723" s="70" t="s">
        <v>83</v>
      </c>
      <c r="E1723" s="71">
        <v>728</v>
      </c>
      <c r="F1723" s="71">
        <v>1086</v>
      </c>
      <c r="G1723" s="70" t="s">
        <v>322</v>
      </c>
      <c r="H1723" s="70" t="s">
        <v>167</v>
      </c>
    </row>
    <row r="1724" spans="1:8" x14ac:dyDescent="0.25">
      <c r="A1724" s="70" t="s">
        <v>1550</v>
      </c>
      <c r="B1724" s="70" t="s">
        <v>805</v>
      </c>
      <c r="C1724" s="73" t="s">
        <v>1800</v>
      </c>
      <c r="D1724" s="70" t="s">
        <v>82</v>
      </c>
      <c r="E1724" s="71">
        <v>501</v>
      </c>
      <c r="F1724" s="71">
        <v>1372</v>
      </c>
      <c r="G1724" s="70" t="s">
        <v>273</v>
      </c>
      <c r="H1724" s="70" t="s">
        <v>97</v>
      </c>
    </row>
    <row r="1725" spans="1:8" x14ac:dyDescent="0.25">
      <c r="A1725" s="70" t="s">
        <v>1551</v>
      </c>
      <c r="B1725" s="70" t="s">
        <v>634</v>
      </c>
      <c r="C1725" s="73" t="s">
        <v>1797</v>
      </c>
      <c r="D1725" s="70" t="s">
        <v>79</v>
      </c>
      <c r="E1725" s="71">
        <v>514</v>
      </c>
      <c r="F1725" s="71">
        <v>1222</v>
      </c>
      <c r="G1725" s="70" t="s">
        <v>347</v>
      </c>
      <c r="H1725" s="70" t="s">
        <v>121</v>
      </c>
    </row>
    <row r="1726" spans="1:8" x14ac:dyDescent="0.25">
      <c r="A1726" s="70" t="s">
        <v>1552</v>
      </c>
      <c r="B1726" s="70" t="s">
        <v>634</v>
      </c>
      <c r="C1726" s="73" t="s">
        <v>1797</v>
      </c>
      <c r="D1726" s="70" t="s">
        <v>79</v>
      </c>
      <c r="E1726" s="71">
        <v>516</v>
      </c>
      <c r="F1726" s="71">
        <v>1221</v>
      </c>
      <c r="G1726" s="70" t="s">
        <v>347</v>
      </c>
      <c r="H1726" s="70" t="s">
        <v>121</v>
      </c>
    </row>
    <row r="1727" spans="1:8" x14ac:dyDescent="0.25">
      <c r="A1727" s="70" t="s">
        <v>1553</v>
      </c>
      <c r="B1727" s="70" t="s">
        <v>634</v>
      </c>
      <c r="C1727" s="73" t="s">
        <v>1797</v>
      </c>
      <c r="D1727" s="70" t="s">
        <v>79</v>
      </c>
      <c r="E1727" s="71">
        <v>514</v>
      </c>
      <c r="F1727" s="71">
        <v>1222</v>
      </c>
      <c r="G1727" s="70" t="s">
        <v>347</v>
      </c>
      <c r="H1727" s="70" t="s">
        <v>121</v>
      </c>
    </row>
    <row r="1728" spans="1:8" x14ac:dyDescent="0.25">
      <c r="A1728" s="70" t="s">
        <v>1554</v>
      </c>
      <c r="B1728" s="70" t="s">
        <v>1555</v>
      </c>
      <c r="C1728" s="73" t="s">
        <v>1554</v>
      </c>
      <c r="D1728" s="70" t="s">
        <v>79</v>
      </c>
      <c r="E1728" s="71">
        <v>338</v>
      </c>
      <c r="F1728" s="71">
        <v>1290</v>
      </c>
      <c r="G1728" s="70" t="s">
        <v>347</v>
      </c>
      <c r="H1728" s="70" t="s">
        <v>125</v>
      </c>
    </row>
    <row r="1729" spans="1:8" x14ac:dyDescent="0.25">
      <c r="A1729" s="70" t="s">
        <v>1255</v>
      </c>
      <c r="B1729" s="70" t="s">
        <v>1255</v>
      </c>
      <c r="C1729" s="73" t="s">
        <v>1800</v>
      </c>
      <c r="D1729" s="70" t="s">
        <v>82</v>
      </c>
      <c r="E1729" s="71">
        <v>573</v>
      </c>
      <c r="F1729" s="71">
        <v>1270</v>
      </c>
      <c r="G1729" s="70" t="s">
        <v>307</v>
      </c>
      <c r="H1729" s="70" t="s">
        <v>91</v>
      </c>
    </row>
    <row r="1730" spans="1:8" x14ac:dyDescent="0.25">
      <c r="A1730" s="70" t="s">
        <v>1556</v>
      </c>
      <c r="B1730" s="70" t="s">
        <v>525</v>
      </c>
      <c r="C1730" s="73" t="s">
        <v>1225</v>
      </c>
      <c r="D1730" s="70" t="s">
        <v>78</v>
      </c>
      <c r="E1730" s="71">
        <v>745</v>
      </c>
      <c r="F1730" s="71">
        <v>1125</v>
      </c>
      <c r="G1730" s="70" t="s">
        <v>307</v>
      </c>
      <c r="H1730" s="70" t="s">
        <v>107</v>
      </c>
    </row>
    <row r="1731" spans="1:8" x14ac:dyDescent="0.25">
      <c r="A1731" s="70" t="s">
        <v>1557</v>
      </c>
      <c r="B1731" s="70" t="s">
        <v>498</v>
      </c>
      <c r="C1731" s="73" t="s">
        <v>1788</v>
      </c>
      <c r="D1731" s="70" t="s">
        <v>81</v>
      </c>
      <c r="E1731" s="71">
        <v>397</v>
      </c>
      <c r="F1731" s="71">
        <v>1423</v>
      </c>
      <c r="G1731" s="70" t="s">
        <v>255</v>
      </c>
      <c r="H1731" s="70" t="s">
        <v>139</v>
      </c>
    </row>
    <row r="1732" spans="1:8" x14ac:dyDescent="0.25">
      <c r="A1732" s="70" t="s">
        <v>1558</v>
      </c>
      <c r="B1732" s="70" t="s">
        <v>1277</v>
      </c>
      <c r="C1732" s="73" t="s">
        <v>1805</v>
      </c>
      <c r="D1732" s="70" t="s">
        <v>81</v>
      </c>
      <c r="E1732" s="71">
        <v>421</v>
      </c>
      <c r="F1732" s="71">
        <v>1448</v>
      </c>
      <c r="G1732" s="70" t="s">
        <v>273</v>
      </c>
      <c r="H1732" s="70" t="s">
        <v>133</v>
      </c>
    </row>
    <row r="1733" spans="1:8" x14ac:dyDescent="0.25">
      <c r="A1733" s="70" t="s">
        <v>1721</v>
      </c>
      <c r="B1733" s="70" t="s">
        <v>1024</v>
      </c>
      <c r="C1733" s="73" t="s">
        <v>1040</v>
      </c>
      <c r="D1733" s="70" t="s">
        <v>78</v>
      </c>
      <c r="E1733" s="71">
        <v>375</v>
      </c>
      <c r="F1733" s="71">
        <v>1393</v>
      </c>
      <c r="G1733" s="70" t="s">
        <v>255</v>
      </c>
      <c r="H1733" s="70" t="s">
        <v>93</v>
      </c>
    </row>
    <row r="1734" spans="1:8" x14ac:dyDescent="0.25">
      <c r="A1734" s="70" t="s">
        <v>2461</v>
      </c>
      <c r="B1734" s="70" t="s">
        <v>1559</v>
      </c>
      <c r="C1734" s="73" t="s">
        <v>133</v>
      </c>
      <c r="D1734" s="70" t="s">
        <v>81</v>
      </c>
      <c r="E1734" s="71">
        <v>388</v>
      </c>
      <c r="F1734" s="71">
        <v>1525</v>
      </c>
      <c r="G1734" s="70" t="s">
        <v>285</v>
      </c>
      <c r="H1734" s="70" t="s">
        <v>133</v>
      </c>
    </row>
    <row r="1735" spans="1:8" x14ac:dyDescent="0.25">
      <c r="A1735" s="70" t="s">
        <v>1724</v>
      </c>
      <c r="B1735" s="70" t="s">
        <v>715</v>
      </c>
      <c r="C1735" s="73" t="s">
        <v>340</v>
      </c>
      <c r="D1735" s="70" t="s">
        <v>83</v>
      </c>
      <c r="E1735" s="71">
        <v>457</v>
      </c>
      <c r="F1735" s="71">
        <v>1264</v>
      </c>
      <c r="G1735" s="70" t="s">
        <v>389</v>
      </c>
      <c r="H1735" s="70" t="s">
        <v>165</v>
      </c>
    </row>
    <row r="1736" spans="1:8" x14ac:dyDescent="0.25">
      <c r="A1736" s="70" t="s">
        <v>1560</v>
      </c>
      <c r="B1736" s="70" t="s">
        <v>823</v>
      </c>
      <c r="C1736" s="73" t="s">
        <v>1285</v>
      </c>
      <c r="D1736" s="70" t="s">
        <v>81</v>
      </c>
      <c r="E1736" s="71">
        <v>318</v>
      </c>
      <c r="F1736" s="71">
        <v>1452</v>
      </c>
      <c r="G1736" s="70" t="s">
        <v>543</v>
      </c>
      <c r="H1736" s="70" t="s">
        <v>153</v>
      </c>
    </row>
    <row r="1737" spans="1:8" x14ac:dyDescent="0.25">
      <c r="A1737" s="70" t="s">
        <v>1561</v>
      </c>
      <c r="B1737" s="70" t="s">
        <v>918</v>
      </c>
      <c r="C1737" s="73" t="s">
        <v>1797</v>
      </c>
      <c r="D1737" s="70" t="s">
        <v>79</v>
      </c>
      <c r="E1737" s="71">
        <v>419</v>
      </c>
      <c r="F1737" s="71">
        <v>1306</v>
      </c>
      <c r="G1737" s="70" t="s">
        <v>365</v>
      </c>
      <c r="H1737" s="70" t="s">
        <v>121</v>
      </c>
    </row>
    <row r="1738" spans="1:8" x14ac:dyDescent="0.25">
      <c r="A1738" s="70" t="s">
        <v>1562</v>
      </c>
      <c r="B1738" s="70" t="s">
        <v>835</v>
      </c>
      <c r="C1738" s="73" t="s">
        <v>151</v>
      </c>
      <c r="D1738" s="70" t="s">
        <v>82</v>
      </c>
      <c r="E1738" s="71">
        <v>421</v>
      </c>
      <c r="F1738" s="71">
        <v>1401</v>
      </c>
      <c r="G1738" s="70" t="s">
        <v>273</v>
      </c>
      <c r="H1738" s="70" t="s">
        <v>151</v>
      </c>
    </row>
    <row r="1739" spans="1:8" x14ac:dyDescent="0.25">
      <c r="A1739" s="70" t="s">
        <v>1563</v>
      </c>
      <c r="B1739" s="70" t="s">
        <v>1563</v>
      </c>
      <c r="C1739" s="73" t="s">
        <v>725</v>
      </c>
      <c r="D1739" s="70" t="s">
        <v>79</v>
      </c>
      <c r="E1739" s="71">
        <v>320</v>
      </c>
      <c r="F1739" s="71">
        <v>1454</v>
      </c>
      <c r="G1739" s="70" t="s">
        <v>303</v>
      </c>
      <c r="H1739" s="70" t="s">
        <v>113</v>
      </c>
    </row>
    <row r="1740" spans="1:8" x14ac:dyDescent="0.25">
      <c r="A1740" s="70" t="s">
        <v>1564</v>
      </c>
      <c r="B1740" s="70" t="s">
        <v>571</v>
      </c>
      <c r="C1740" s="73" t="s">
        <v>1792</v>
      </c>
      <c r="D1740" s="70" t="s">
        <v>81</v>
      </c>
      <c r="E1740" s="71">
        <v>506</v>
      </c>
      <c r="F1740" s="71">
        <v>1414</v>
      </c>
      <c r="G1740" s="70" t="s">
        <v>273</v>
      </c>
      <c r="H1740" s="70" t="s">
        <v>129</v>
      </c>
    </row>
    <row r="1741" spans="1:8" x14ac:dyDescent="0.25">
      <c r="A1741" s="70" t="s">
        <v>1565</v>
      </c>
      <c r="B1741" s="70" t="s">
        <v>588</v>
      </c>
      <c r="C1741" s="73" t="s">
        <v>1554</v>
      </c>
      <c r="D1741" s="70" t="s">
        <v>79</v>
      </c>
      <c r="E1741" s="71">
        <v>367</v>
      </c>
      <c r="F1741" s="71">
        <v>1301</v>
      </c>
      <c r="G1741" s="70" t="s">
        <v>347</v>
      </c>
      <c r="H1741" s="70" t="s">
        <v>125</v>
      </c>
    </row>
    <row r="1742" spans="1:8" x14ac:dyDescent="0.25">
      <c r="A1742" s="70" t="s">
        <v>1566</v>
      </c>
      <c r="B1742" s="70" t="s">
        <v>542</v>
      </c>
      <c r="C1742" s="73" t="s">
        <v>1285</v>
      </c>
      <c r="D1742" s="70" t="s">
        <v>81</v>
      </c>
      <c r="E1742" s="71">
        <v>229</v>
      </c>
      <c r="F1742" s="71">
        <v>1544</v>
      </c>
      <c r="G1742" s="70" t="s">
        <v>543</v>
      </c>
      <c r="H1742" s="70" t="s">
        <v>153</v>
      </c>
    </row>
    <row r="1743" spans="1:8" x14ac:dyDescent="0.25">
      <c r="A1743" s="70" t="s">
        <v>1567</v>
      </c>
      <c r="B1743" s="70" t="s">
        <v>278</v>
      </c>
      <c r="C1743" s="73" t="s">
        <v>91</v>
      </c>
      <c r="D1743" s="70" t="s">
        <v>78</v>
      </c>
      <c r="E1743" s="71">
        <v>985</v>
      </c>
      <c r="F1743" s="71">
        <v>1233</v>
      </c>
      <c r="G1743" s="70" t="s">
        <v>252</v>
      </c>
      <c r="H1743" s="70" t="s">
        <v>91</v>
      </c>
    </row>
    <row r="1744" spans="1:8" x14ac:dyDescent="0.25">
      <c r="A1744" s="70" t="s">
        <v>1568</v>
      </c>
      <c r="B1744" s="70" t="s">
        <v>1352</v>
      </c>
      <c r="C1744" s="73" t="s">
        <v>1811</v>
      </c>
      <c r="D1744" s="70" t="s">
        <v>81</v>
      </c>
      <c r="E1744" s="71">
        <v>387</v>
      </c>
      <c r="F1744" s="71">
        <v>1322</v>
      </c>
      <c r="G1744" s="70" t="s">
        <v>333</v>
      </c>
      <c r="H1744" s="70" t="s">
        <v>127</v>
      </c>
    </row>
    <row r="1745" spans="1:8" x14ac:dyDescent="0.25">
      <c r="A1745" s="70" t="s">
        <v>557</v>
      </c>
      <c r="B1745" s="70" t="s">
        <v>368</v>
      </c>
      <c r="C1745" s="73" t="s">
        <v>1805</v>
      </c>
      <c r="D1745" s="70" t="s">
        <v>81</v>
      </c>
      <c r="E1745" s="71">
        <v>293</v>
      </c>
      <c r="F1745" s="71">
        <v>1538</v>
      </c>
      <c r="G1745" s="70" t="s">
        <v>349</v>
      </c>
      <c r="H1745" s="70" t="s">
        <v>131</v>
      </c>
    </row>
    <row r="1746" spans="1:8" x14ac:dyDescent="0.25">
      <c r="A1746" s="70" t="s">
        <v>1569</v>
      </c>
      <c r="B1746" s="70" t="s">
        <v>1130</v>
      </c>
      <c r="C1746" s="73" t="s">
        <v>1285</v>
      </c>
      <c r="D1746" s="70" t="s">
        <v>81</v>
      </c>
      <c r="E1746" s="71">
        <v>374</v>
      </c>
      <c r="F1746" s="71">
        <v>1449</v>
      </c>
      <c r="G1746" s="70" t="s">
        <v>543</v>
      </c>
      <c r="H1746" s="70" t="s">
        <v>153</v>
      </c>
    </row>
    <row r="1747" spans="1:8" x14ac:dyDescent="0.25">
      <c r="A1747" s="70" t="s">
        <v>1570</v>
      </c>
      <c r="B1747" s="70" t="s">
        <v>968</v>
      </c>
      <c r="C1747" s="73" t="s">
        <v>545</v>
      </c>
      <c r="D1747" s="70" t="s">
        <v>79</v>
      </c>
      <c r="E1747" s="71">
        <v>289</v>
      </c>
      <c r="F1747" s="71">
        <v>1539</v>
      </c>
      <c r="G1747" s="70" t="s">
        <v>303</v>
      </c>
      <c r="H1747" s="70" t="s">
        <v>109</v>
      </c>
    </row>
    <row r="1748" spans="1:8" x14ac:dyDescent="0.25">
      <c r="A1748" s="70" t="s">
        <v>1571</v>
      </c>
      <c r="B1748" s="70" t="s">
        <v>257</v>
      </c>
      <c r="C1748" s="73" t="s">
        <v>1798</v>
      </c>
      <c r="D1748" s="70" t="s">
        <v>82</v>
      </c>
      <c r="E1748" s="71">
        <v>277</v>
      </c>
      <c r="F1748" s="71">
        <v>1423</v>
      </c>
      <c r="G1748" s="70" t="s">
        <v>258</v>
      </c>
      <c r="H1748" s="70" t="s">
        <v>155</v>
      </c>
    </row>
    <row r="1749" spans="1:8" x14ac:dyDescent="0.25">
      <c r="A1749" s="70" t="s">
        <v>1572</v>
      </c>
      <c r="B1749" s="70" t="s">
        <v>562</v>
      </c>
      <c r="C1749" s="73" t="s">
        <v>725</v>
      </c>
      <c r="D1749" s="70" t="s">
        <v>79</v>
      </c>
      <c r="E1749" s="71">
        <v>359</v>
      </c>
      <c r="F1749" s="71">
        <v>1453</v>
      </c>
      <c r="G1749" s="70" t="s">
        <v>365</v>
      </c>
      <c r="H1749" s="70" t="s">
        <v>113</v>
      </c>
    </row>
    <row r="1750" spans="1:8" x14ac:dyDescent="0.25">
      <c r="A1750" s="70" t="s">
        <v>1573</v>
      </c>
      <c r="B1750" s="70" t="s">
        <v>1573</v>
      </c>
      <c r="C1750" s="73" t="s">
        <v>581</v>
      </c>
      <c r="D1750" s="70" t="s">
        <v>79</v>
      </c>
      <c r="E1750" s="71">
        <v>311</v>
      </c>
      <c r="F1750" s="71">
        <v>1364</v>
      </c>
      <c r="G1750" s="70" t="s">
        <v>303</v>
      </c>
      <c r="H1750" s="70" t="s">
        <v>111</v>
      </c>
    </row>
    <row r="1751" spans="1:8" x14ac:dyDescent="0.25">
      <c r="A1751" s="70" t="s">
        <v>103</v>
      </c>
      <c r="B1751" s="70" t="s">
        <v>733</v>
      </c>
      <c r="C1751" s="73" t="s">
        <v>103</v>
      </c>
      <c r="D1751" s="70" t="s">
        <v>78</v>
      </c>
      <c r="E1751" s="71">
        <v>643</v>
      </c>
      <c r="F1751" s="71">
        <v>1164</v>
      </c>
      <c r="G1751" s="70" t="s">
        <v>307</v>
      </c>
      <c r="H1751" s="70" t="s">
        <v>103</v>
      </c>
    </row>
    <row r="1752" spans="1:8" x14ac:dyDescent="0.25">
      <c r="A1752" s="70" t="s">
        <v>1574</v>
      </c>
      <c r="B1752" s="70" t="s">
        <v>272</v>
      </c>
      <c r="C1752" s="73" t="s">
        <v>380</v>
      </c>
      <c r="D1752" s="70" t="s">
        <v>78</v>
      </c>
      <c r="E1752" s="71">
        <v>450</v>
      </c>
      <c r="F1752" s="71">
        <v>1406</v>
      </c>
      <c r="G1752" s="70" t="s">
        <v>273</v>
      </c>
      <c r="H1752" s="70" t="s">
        <v>97</v>
      </c>
    </row>
    <row r="1753" spans="1:8" x14ac:dyDescent="0.25">
      <c r="A1753" s="70" t="s">
        <v>910</v>
      </c>
      <c r="B1753" s="70" t="s">
        <v>1255</v>
      </c>
      <c r="C1753" s="73" t="s">
        <v>1800</v>
      </c>
      <c r="D1753" s="70" t="s">
        <v>82</v>
      </c>
      <c r="E1753" s="71">
        <v>582</v>
      </c>
      <c r="F1753" s="71">
        <v>1272</v>
      </c>
      <c r="G1753" s="70" t="s">
        <v>307</v>
      </c>
      <c r="H1753" s="70" t="s">
        <v>91</v>
      </c>
    </row>
    <row r="1754" spans="1:8" x14ac:dyDescent="0.25">
      <c r="A1754" s="70" t="s">
        <v>1575</v>
      </c>
      <c r="B1754" s="70" t="s">
        <v>291</v>
      </c>
      <c r="C1754" s="73" t="s">
        <v>276</v>
      </c>
      <c r="D1754" s="70" t="s">
        <v>78</v>
      </c>
      <c r="E1754" s="71">
        <v>576</v>
      </c>
      <c r="F1754" s="71">
        <v>1338</v>
      </c>
      <c r="G1754" s="70" t="s">
        <v>252</v>
      </c>
      <c r="H1754" s="70" t="s">
        <v>97</v>
      </c>
    </row>
    <row r="1755" spans="1:8" x14ac:dyDescent="0.25">
      <c r="A1755" s="70" t="s">
        <v>1576</v>
      </c>
      <c r="B1755" s="70" t="s">
        <v>1577</v>
      </c>
      <c r="C1755" s="73" t="s">
        <v>88</v>
      </c>
      <c r="D1755" s="70" t="s">
        <v>80</v>
      </c>
      <c r="E1755" s="71">
        <v>574</v>
      </c>
      <c r="F1755" s="71">
        <v>1098</v>
      </c>
      <c r="G1755" s="70" t="s">
        <v>88</v>
      </c>
      <c r="H1755" s="70" t="s">
        <v>88</v>
      </c>
    </row>
    <row r="1756" spans="1:8" x14ac:dyDescent="0.25">
      <c r="A1756" s="70" t="s">
        <v>1578</v>
      </c>
      <c r="B1756" s="70" t="s">
        <v>1577</v>
      </c>
      <c r="C1756" s="73" t="s">
        <v>88</v>
      </c>
      <c r="D1756" s="70" t="s">
        <v>80</v>
      </c>
      <c r="E1756" s="71">
        <v>566</v>
      </c>
      <c r="F1756" s="71">
        <v>1098</v>
      </c>
      <c r="G1756" s="70" t="s">
        <v>88</v>
      </c>
      <c r="H1756" s="70" t="s">
        <v>88</v>
      </c>
    </row>
    <row r="1757" spans="1:8" x14ac:dyDescent="0.25">
      <c r="A1757" s="70" t="s">
        <v>1579</v>
      </c>
      <c r="B1757" s="70" t="s">
        <v>446</v>
      </c>
      <c r="C1757" s="73" t="s">
        <v>151</v>
      </c>
      <c r="D1757" s="70" t="s">
        <v>82</v>
      </c>
      <c r="E1757" s="71">
        <v>312</v>
      </c>
      <c r="F1757" s="71">
        <v>1429</v>
      </c>
      <c r="G1757" s="70" t="s">
        <v>258</v>
      </c>
      <c r="H1757" s="70" t="s">
        <v>151</v>
      </c>
    </row>
    <row r="1758" spans="1:8" x14ac:dyDescent="0.25">
      <c r="A1758" s="70" t="s">
        <v>1580</v>
      </c>
      <c r="B1758" s="70" t="s">
        <v>948</v>
      </c>
      <c r="C1758" s="73" t="s">
        <v>947</v>
      </c>
      <c r="D1758" s="70" t="s">
        <v>79</v>
      </c>
      <c r="E1758" s="71">
        <v>339</v>
      </c>
      <c r="F1758" s="71">
        <v>1426</v>
      </c>
      <c r="G1758" s="70" t="s">
        <v>303</v>
      </c>
      <c r="H1758" s="70" t="s">
        <v>117</v>
      </c>
    </row>
    <row r="1759" spans="1:8" x14ac:dyDescent="0.25">
      <c r="A1759" s="70" t="s">
        <v>478</v>
      </c>
      <c r="B1759" s="70" t="s">
        <v>478</v>
      </c>
      <c r="C1759" s="73" t="s">
        <v>1798</v>
      </c>
      <c r="D1759" s="70" t="s">
        <v>82</v>
      </c>
      <c r="E1759" s="71">
        <v>255</v>
      </c>
      <c r="F1759" s="71">
        <v>1460</v>
      </c>
      <c r="G1759" s="70" t="s">
        <v>345</v>
      </c>
      <c r="H1759" s="70" t="s">
        <v>155</v>
      </c>
    </row>
    <row r="1760" spans="1:8" x14ac:dyDescent="0.25">
      <c r="A1760" s="70" t="s">
        <v>1581</v>
      </c>
      <c r="B1760" s="70" t="s">
        <v>296</v>
      </c>
      <c r="C1760" s="73" t="s">
        <v>1802</v>
      </c>
      <c r="D1760" s="70" t="s">
        <v>81</v>
      </c>
      <c r="E1760" s="71">
        <v>375</v>
      </c>
      <c r="F1760" s="71">
        <v>1469</v>
      </c>
      <c r="G1760" s="70" t="s">
        <v>273</v>
      </c>
      <c r="H1760" s="70" t="s">
        <v>133</v>
      </c>
    </row>
    <row r="1761" spans="1:8" x14ac:dyDescent="0.25">
      <c r="A1761" s="70" t="s">
        <v>525</v>
      </c>
      <c r="B1761" s="70" t="s">
        <v>525</v>
      </c>
      <c r="C1761" s="73" t="s">
        <v>103</v>
      </c>
      <c r="D1761" s="70" t="s">
        <v>78</v>
      </c>
      <c r="E1761" s="71">
        <v>652</v>
      </c>
      <c r="F1761" s="71">
        <v>1148</v>
      </c>
      <c r="G1761" s="70" t="s">
        <v>307</v>
      </c>
      <c r="H1761" s="70" t="s">
        <v>103</v>
      </c>
    </row>
    <row r="1762" spans="1:8" x14ac:dyDescent="0.25">
      <c r="A1762" s="70" t="s">
        <v>1582</v>
      </c>
      <c r="B1762" s="70" t="s">
        <v>384</v>
      </c>
      <c r="C1762" s="73" t="s">
        <v>1800</v>
      </c>
      <c r="D1762" s="70" t="s">
        <v>82</v>
      </c>
      <c r="E1762" s="71">
        <v>276</v>
      </c>
      <c r="F1762" s="71">
        <v>1377</v>
      </c>
      <c r="G1762" s="70" t="s">
        <v>258</v>
      </c>
      <c r="H1762" s="70" t="s">
        <v>155</v>
      </c>
    </row>
    <row r="1763" spans="1:8" x14ac:dyDescent="0.25">
      <c r="A1763" s="70" t="s">
        <v>1583</v>
      </c>
      <c r="B1763" s="70" t="s">
        <v>294</v>
      </c>
      <c r="C1763" s="73" t="s">
        <v>1800</v>
      </c>
      <c r="D1763" s="70" t="s">
        <v>82</v>
      </c>
      <c r="E1763" s="71">
        <v>295</v>
      </c>
      <c r="F1763" s="71">
        <v>1334</v>
      </c>
      <c r="G1763" s="70" t="s">
        <v>258</v>
      </c>
      <c r="H1763" s="70" t="s">
        <v>157</v>
      </c>
    </row>
    <row r="1764" spans="1:8" x14ac:dyDescent="0.25">
      <c r="A1764" s="70" t="s">
        <v>548</v>
      </c>
      <c r="B1764" s="70" t="s">
        <v>548</v>
      </c>
      <c r="C1764" s="73" t="s">
        <v>1793</v>
      </c>
      <c r="D1764" s="70" t="s">
        <v>81</v>
      </c>
      <c r="E1764" s="71">
        <v>343</v>
      </c>
      <c r="F1764" s="71">
        <v>1425</v>
      </c>
      <c r="G1764" s="70" t="s">
        <v>255</v>
      </c>
      <c r="H1764" s="70" t="s">
        <v>139</v>
      </c>
    </row>
    <row r="1765" spans="1:8" x14ac:dyDescent="0.25">
      <c r="A1765" s="70" t="s">
        <v>1584</v>
      </c>
      <c r="B1765" s="70" t="s">
        <v>261</v>
      </c>
      <c r="C1765" s="73" t="s">
        <v>1793</v>
      </c>
      <c r="D1765" s="70" t="s">
        <v>81</v>
      </c>
      <c r="E1765" s="71">
        <v>328</v>
      </c>
      <c r="F1765" s="71">
        <v>1436</v>
      </c>
      <c r="G1765" s="70" t="s">
        <v>255</v>
      </c>
      <c r="H1765" s="70" t="s">
        <v>139</v>
      </c>
    </row>
    <row r="1766" spans="1:8" x14ac:dyDescent="0.25">
      <c r="A1766" s="70" t="s">
        <v>1246</v>
      </c>
      <c r="B1766" s="70" t="s">
        <v>1129</v>
      </c>
      <c r="C1766" s="73" t="s">
        <v>1805</v>
      </c>
      <c r="D1766" s="70" t="s">
        <v>81</v>
      </c>
      <c r="E1766" s="71">
        <v>331</v>
      </c>
      <c r="F1766" s="71">
        <v>1499</v>
      </c>
      <c r="G1766" s="70" t="s">
        <v>285</v>
      </c>
      <c r="H1766" s="70" t="s">
        <v>131</v>
      </c>
    </row>
    <row r="1767" spans="1:8" x14ac:dyDescent="0.25">
      <c r="A1767" s="70" t="s">
        <v>1585</v>
      </c>
      <c r="B1767" s="70" t="s">
        <v>583</v>
      </c>
      <c r="C1767" s="73" t="s">
        <v>1811</v>
      </c>
      <c r="D1767" s="70" t="s">
        <v>81</v>
      </c>
      <c r="E1767" s="71">
        <v>407</v>
      </c>
      <c r="F1767" s="71">
        <v>1383</v>
      </c>
      <c r="G1767" s="70" t="s">
        <v>255</v>
      </c>
      <c r="H1767" s="70" t="s">
        <v>127</v>
      </c>
    </row>
    <row r="1768" spans="1:8" x14ac:dyDescent="0.25">
      <c r="A1768" s="70" t="s">
        <v>1586</v>
      </c>
      <c r="B1768" s="70" t="s">
        <v>388</v>
      </c>
      <c r="C1768" s="73" t="s">
        <v>340</v>
      </c>
      <c r="D1768" s="70" t="s">
        <v>83</v>
      </c>
      <c r="E1768" s="71">
        <v>483</v>
      </c>
      <c r="F1768" s="71">
        <v>1241</v>
      </c>
      <c r="G1768" s="70" t="s">
        <v>341</v>
      </c>
      <c r="H1768" s="70" t="s">
        <v>170</v>
      </c>
    </row>
    <row r="1769" spans="1:8" x14ac:dyDescent="0.25">
      <c r="A1769" s="70" t="s">
        <v>1587</v>
      </c>
      <c r="B1769" s="70" t="s">
        <v>831</v>
      </c>
      <c r="C1769" s="73" t="s">
        <v>141</v>
      </c>
      <c r="D1769" s="70" t="s">
        <v>81</v>
      </c>
      <c r="E1769" s="71">
        <v>367</v>
      </c>
      <c r="F1769" s="71">
        <v>1434</v>
      </c>
      <c r="G1769" s="70" t="s">
        <v>255</v>
      </c>
      <c r="H1769" s="70" t="s">
        <v>141</v>
      </c>
    </row>
    <row r="1770" spans="1:8" x14ac:dyDescent="0.25">
      <c r="A1770" s="70" t="s">
        <v>1588</v>
      </c>
      <c r="B1770" s="70" t="s">
        <v>1096</v>
      </c>
      <c r="C1770" s="73" t="s">
        <v>1796</v>
      </c>
      <c r="D1770" s="70" t="s">
        <v>82</v>
      </c>
      <c r="E1770" s="71">
        <v>287</v>
      </c>
      <c r="F1770" s="71">
        <v>1400</v>
      </c>
      <c r="G1770" s="70" t="s">
        <v>258</v>
      </c>
      <c r="H1770" s="70" t="s">
        <v>155</v>
      </c>
    </row>
    <row r="1771" spans="1:8" x14ac:dyDescent="0.25">
      <c r="A1771" s="70" t="s">
        <v>1589</v>
      </c>
      <c r="B1771" s="70" t="s">
        <v>1021</v>
      </c>
      <c r="C1771" s="73" t="s">
        <v>1348</v>
      </c>
      <c r="D1771" s="70" t="s">
        <v>81</v>
      </c>
      <c r="E1771" s="71">
        <v>362</v>
      </c>
      <c r="F1771" s="71">
        <v>1503</v>
      </c>
      <c r="G1771" s="70" t="s">
        <v>255</v>
      </c>
      <c r="H1771" s="70" t="s">
        <v>139</v>
      </c>
    </row>
    <row r="1772" spans="1:8" x14ac:dyDescent="0.25">
      <c r="A1772" s="70" t="s">
        <v>1590</v>
      </c>
      <c r="B1772" s="70" t="s">
        <v>1021</v>
      </c>
      <c r="C1772" s="73" t="s">
        <v>1348</v>
      </c>
      <c r="D1772" s="70" t="s">
        <v>81</v>
      </c>
      <c r="E1772" s="71">
        <v>334</v>
      </c>
      <c r="F1772" s="71">
        <v>1507</v>
      </c>
      <c r="G1772" s="70" t="s">
        <v>255</v>
      </c>
      <c r="H1772" s="70" t="s">
        <v>139</v>
      </c>
    </row>
    <row r="1773" spans="1:8" x14ac:dyDescent="0.25">
      <c r="A1773" s="70" t="s">
        <v>1591</v>
      </c>
      <c r="B1773" s="70" t="s">
        <v>266</v>
      </c>
      <c r="C1773" s="73" t="s">
        <v>1795</v>
      </c>
      <c r="D1773" s="70" t="s">
        <v>83</v>
      </c>
      <c r="E1773" s="71">
        <v>738</v>
      </c>
      <c r="F1773" s="71">
        <v>1058</v>
      </c>
      <c r="G1773" s="70" t="s">
        <v>315</v>
      </c>
      <c r="H1773" s="70" t="s">
        <v>167</v>
      </c>
    </row>
    <row r="1774" spans="1:8" x14ac:dyDescent="0.25">
      <c r="A1774" s="70" t="s">
        <v>1592</v>
      </c>
      <c r="B1774" s="70" t="s">
        <v>593</v>
      </c>
      <c r="C1774" s="73" t="s">
        <v>1797</v>
      </c>
      <c r="D1774" s="70" t="s">
        <v>79</v>
      </c>
      <c r="E1774" s="71">
        <v>443</v>
      </c>
      <c r="F1774" s="71">
        <v>1267</v>
      </c>
      <c r="G1774" s="70" t="s">
        <v>365</v>
      </c>
      <c r="H1774" s="70" t="s">
        <v>121</v>
      </c>
    </row>
    <row r="1775" spans="1:8" x14ac:dyDescent="0.25">
      <c r="A1775" s="70" t="s">
        <v>1593</v>
      </c>
      <c r="B1775" s="70" t="s">
        <v>523</v>
      </c>
      <c r="C1775" s="73" t="s">
        <v>1141</v>
      </c>
      <c r="D1775" s="70" t="s">
        <v>83</v>
      </c>
      <c r="E1775" s="71">
        <v>592</v>
      </c>
      <c r="F1775" s="71">
        <v>1125</v>
      </c>
      <c r="G1775" s="70" t="s">
        <v>270</v>
      </c>
      <c r="H1775" s="70" t="s">
        <v>168</v>
      </c>
    </row>
    <row r="1776" spans="1:8" x14ac:dyDescent="0.25">
      <c r="A1776" s="70" t="s">
        <v>812</v>
      </c>
      <c r="B1776" s="70" t="s">
        <v>812</v>
      </c>
      <c r="C1776" s="73" t="s">
        <v>1797</v>
      </c>
      <c r="D1776" s="70" t="s">
        <v>79</v>
      </c>
      <c r="E1776" s="71">
        <v>491</v>
      </c>
      <c r="F1776" s="71">
        <v>1254</v>
      </c>
      <c r="G1776" s="70" t="s">
        <v>347</v>
      </c>
      <c r="H1776" s="70" t="s">
        <v>121</v>
      </c>
    </row>
    <row r="1777" spans="1:8" x14ac:dyDescent="0.25">
      <c r="A1777" s="70" t="s">
        <v>1594</v>
      </c>
      <c r="B1777" s="70" t="s">
        <v>1595</v>
      </c>
      <c r="C1777" s="73" t="s">
        <v>1797</v>
      </c>
      <c r="D1777" s="70" t="s">
        <v>79</v>
      </c>
      <c r="E1777" s="71">
        <v>500</v>
      </c>
      <c r="F1777" s="71">
        <v>1212</v>
      </c>
      <c r="G1777" s="70" t="s">
        <v>347</v>
      </c>
      <c r="H1777" s="70" t="s">
        <v>121</v>
      </c>
    </row>
    <row r="1778" spans="1:8" x14ac:dyDescent="0.25">
      <c r="A1778" s="70" t="s">
        <v>1596</v>
      </c>
      <c r="B1778" s="70" t="s">
        <v>955</v>
      </c>
      <c r="C1778" s="73" t="s">
        <v>1798</v>
      </c>
      <c r="D1778" s="70" t="s">
        <v>82</v>
      </c>
      <c r="E1778" s="71">
        <v>248</v>
      </c>
      <c r="F1778" s="71">
        <v>1444</v>
      </c>
      <c r="G1778" s="70" t="s">
        <v>258</v>
      </c>
      <c r="H1778" s="70" t="s">
        <v>155</v>
      </c>
    </row>
    <row r="1779" spans="1:8" x14ac:dyDescent="0.25">
      <c r="A1779" s="70" t="s">
        <v>1597</v>
      </c>
      <c r="B1779" s="70" t="s">
        <v>416</v>
      </c>
      <c r="C1779" s="73" t="s">
        <v>2460</v>
      </c>
      <c r="D1779" s="70" t="s">
        <v>250</v>
      </c>
      <c r="E1779" s="71">
        <v>294</v>
      </c>
      <c r="F1779" s="71">
        <v>1616</v>
      </c>
      <c r="G1779" s="70" t="s">
        <v>349</v>
      </c>
      <c r="H1779" s="70" t="s">
        <v>131</v>
      </c>
    </row>
    <row r="1780" spans="1:8" x14ac:dyDescent="0.25">
      <c r="A1780" s="70" t="s">
        <v>1598</v>
      </c>
      <c r="B1780" s="70" t="s">
        <v>332</v>
      </c>
      <c r="C1780" s="73" t="s">
        <v>1811</v>
      </c>
      <c r="D1780" s="70" t="s">
        <v>81</v>
      </c>
      <c r="E1780" s="71">
        <v>444</v>
      </c>
      <c r="F1780" s="71">
        <v>1332</v>
      </c>
      <c r="G1780" s="70" t="s">
        <v>333</v>
      </c>
      <c r="H1780" s="70" t="s">
        <v>127</v>
      </c>
    </row>
    <row r="1781" spans="1:8" x14ac:dyDescent="0.25">
      <c r="A1781" s="70" t="s">
        <v>1599</v>
      </c>
      <c r="B1781" s="70" t="s">
        <v>548</v>
      </c>
      <c r="C1781" s="73" t="s">
        <v>1793</v>
      </c>
      <c r="D1781" s="70" t="s">
        <v>81</v>
      </c>
      <c r="E1781" s="71">
        <v>335</v>
      </c>
      <c r="F1781" s="71">
        <v>1414</v>
      </c>
      <c r="G1781" s="70" t="s">
        <v>255</v>
      </c>
      <c r="H1781" s="70" t="s">
        <v>139</v>
      </c>
    </row>
    <row r="1782" spans="1:8" x14ac:dyDescent="0.25">
      <c r="A1782" s="70" t="s">
        <v>1600</v>
      </c>
      <c r="B1782" s="70" t="s">
        <v>261</v>
      </c>
      <c r="C1782" s="73" t="s">
        <v>1788</v>
      </c>
      <c r="D1782" s="70" t="s">
        <v>81</v>
      </c>
      <c r="E1782" s="71">
        <v>328</v>
      </c>
      <c r="F1782" s="71">
        <v>1468</v>
      </c>
      <c r="G1782" s="70" t="s">
        <v>255</v>
      </c>
      <c r="H1782" s="70" t="s">
        <v>139</v>
      </c>
    </row>
    <row r="1783" spans="1:8" x14ac:dyDescent="0.25">
      <c r="A1783" s="70" t="s">
        <v>1601</v>
      </c>
      <c r="B1783" s="70" t="s">
        <v>1204</v>
      </c>
      <c r="C1783" s="73" t="s">
        <v>1348</v>
      </c>
      <c r="D1783" s="70" t="s">
        <v>81</v>
      </c>
      <c r="E1783" s="71">
        <v>407</v>
      </c>
      <c r="F1783" s="71">
        <v>1508</v>
      </c>
      <c r="G1783" s="70" t="s">
        <v>255</v>
      </c>
      <c r="H1783" s="70" t="s">
        <v>139</v>
      </c>
    </row>
    <row r="1784" spans="1:8" x14ac:dyDescent="0.25">
      <c r="A1784" s="70" t="s">
        <v>143</v>
      </c>
      <c r="B1784" s="70" t="s">
        <v>405</v>
      </c>
      <c r="C1784" s="73" t="s">
        <v>1811</v>
      </c>
      <c r="D1784" s="70" t="s">
        <v>81</v>
      </c>
      <c r="E1784" s="71">
        <v>409</v>
      </c>
      <c r="F1784" s="71">
        <v>1239</v>
      </c>
      <c r="G1784" s="70" t="s">
        <v>333</v>
      </c>
      <c r="H1784" s="70" t="s">
        <v>143</v>
      </c>
    </row>
    <row r="1785" spans="1:8" x14ac:dyDescent="0.25">
      <c r="A1785" s="70" t="s">
        <v>1602</v>
      </c>
      <c r="B1785" s="70" t="s">
        <v>276</v>
      </c>
      <c r="C1785" s="73" t="s">
        <v>276</v>
      </c>
      <c r="D1785" s="70" t="s">
        <v>78</v>
      </c>
      <c r="E1785" s="71">
        <v>498</v>
      </c>
      <c r="F1785" s="71">
        <v>1377</v>
      </c>
      <c r="G1785" s="70" t="s">
        <v>252</v>
      </c>
      <c r="H1785" s="70" t="s">
        <v>99</v>
      </c>
    </row>
    <row r="1786" spans="1:8" x14ac:dyDescent="0.25">
      <c r="A1786" s="70" t="s">
        <v>1603</v>
      </c>
      <c r="B1786" s="70" t="s">
        <v>1011</v>
      </c>
      <c r="C1786" s="73" t="s">
        <v>725</v>
      </c>
      <c r="D1786" s="70" t="s">
        <v>79</v>
      </c>
      <c r="E1786" s="71">
        <v>342</v>
      </c>
      <c r="F1786" s="71">
        <v>1402</v>
      </c>
      <c r="G1786" s="70" t="s">
        <v>303</v>
      </c>
      <c r="H1786" s="70" t="s">
        <v>113</v>
      </c>
    </row>
    <row r="1787" spans="1:8" x14ac:dyDescent="0.25">
      <c r="A1787" s="70" t="s">
        <v>1203</v>
      </c>
      <c r="B1787" s="70" t="s">
        <v>1203</v>
      </c>
      <c r="C1787" s="73" t="s">
        <v>1677</v>
      </c>
      <c r="D1787" s="70" t="s">
        <v>79</v>
      </c>
      <c r="E1787" s="71">
        <v>313</v>
      </c>
      <c r="F1787" s="71">
        <v>1482</v>
      </c>
      <c r="G1787" s="70" t="s">
        <v>303</v>
      </c>
      <c r="H1787" s="70" t="s">
        <v>119</v>
      </c>
    </row>
    <row r="1788" spans="1:8" x14ac:dyDescent="0.25">
      <c r="A1788" s="70" t="s">
        <v>650</v>
      </c>
      <c r="B1788" s="70" t="s">
        <v>650</v>
      </c>
      <c r="C1788" s="73" t="s">
        <v>1797</v>
      </c>
      <c r="D1788" s="70" t="s">
        <v>79</v>
      </c>
      <c r="E1788" s="71">
        <v>454</v>
      </c>
      <c r="F1788" s="71">
        <v>1289</v>
      </c>
      <c r="G1788" s="70" t="s">
        <v>347</v>
      </c>
      <c r="H1788" s="70" t="s">
        <v>121</v>
      </c>
    </row>
    <row r="1789" spans="1:8" x14ac:dyDescent="0.25">
      <c r="A1789" s="70" t="s">
        <v>1604</v>
      </c>
      <c r="B1789" s="70" t="s">
        <v>720</v>
      </c>
      <c r="C1789" s="73" t="s">
        <v>1797</v>
      </c>
      <c r="D1789" s="70" t="s">
        <v>79</v>
      </c>
      <c r="E1789" s="71">
        <v>475</v>
      </c>
      <c r="F1789" s="71">
        <v>1262</v>
      </c>
      <c r="G1789" s="70" t="s">
        <v>347</v>
      </c>
      <c r="H1789" s="70" t="s">
        <v>121</v>
      </c>
    </row>
    <row r="1790" spans="1:8" x14ac:dyDescent="0.25">
      <c r="A1790" s="70" t="s">
        <v>1605</v>
      </c>
      <c r="B1790" s="70" t="s">
        <v>828</v>
      </c>
      <c r="C1790" s="73" t="s">
        <v>1804</v>
      </c>
      <c r="D1790" s="70" t="s">
        <v>81</v>
      </c>
      <c r="E1790" s="71">
        <v>477</v>
      </c>
      <c r="F1790" s="71">
        <v>1436</v>
      </c>
      <c r="G1790" s="70" t="s">
        <v>273</v>
      </c>
      <c r="H1790" s="70" t="s">
        <v>137</v>
      </c>
    </row>
    <row r="1791" spans="1:8" x14ac:dyDescent="0.25">
      <c r="A1791" s="70" t="s">
        <v>1606</v>
      </c>
      <c r="B1791" s="70" t="s">
        <v>774</v>
      </c>
      <c r="C1791" s="73" t="s">
        <v>380</v>
      </c>
      <c r="D1791" s="70" t="s">
        <v>78</v>
      </c>
      <c r="E1791" s="71">
        <v>410</v>
      </c>
      <c r="F1791" s="71">
        <v>1406</v>
      </c>
      <c r="G1791" s="70" t="s">
        <v>255</v>
      </c>
      <c r="H1791" s="70" t="s">
        <v>93</v>
      </c>
    </row>
    <row r="1792" spans="1:8" x14ac:dyDescent="0.25">
      <c r="A1792" s="70" t="s">
        <v>1607</v>
      </c>
      <c r="B1792" s="70" t="s">
        <v>1316</v>
      </c>
      <c r="C1792" s="73" t="s">
        <v>1810</v>
      </c>
      <c r="D1792" s="70" t="s">
        <v>83</v>
      </c>
      <c r="E1792" s="71">
        <v>485</v>
      </c>
      <c r="F1792" s="71">
        <v>1209</v>
      </c>
      <c r="G1792" s="70" t="s">
        <v>311</v>
      </c>
      <c r="H1792" s="70" t="s">
        <v>163</v>
      </c>
    </row>
    <row r="1793" spans="1:8" x14ac:dyDescent="0.25">
      <c r="A1793" s="70" t="s">
        <v>1608</v>
      </c>
      <c r="B1793" s="70" t="s">
        <v>623</v>
      </c>
      <c r="C1793" s="73" t="s">
        <v>1794</v>
      </c>
      <c r="D1793" s="70" t="s">
        <v>79</v>
      </c>
      <c r="E1793" s="71">
        <v>365</v>
      </c>
      <c r="F1793" s="71">
        <v>1359</v>
      </c>
      <c r="G1793" s="70" t="s">
        <v>347</v>
      </c>
      <c r="H1793" s="70" t="s">
        <v>115</v>
      </c>
    </row>
    <row r="1794" spans="1:8" x14ac:dyDescent="0.25">
      <c r="A1794" s="70" t="s">
        <v>838</v>
      </c>
      <c r="B1794" s="70" t="s">
        <v>838</v>
      </c>
      <c r="C1794" s="73" t="s">
        <v>1792</v>
      </c>
      <c r="D1794" s="70" t="s">
        <v>81</v>
      </c>
      <c r="E1794" s="71">
        <v>506</v>
      </c>
      <c r="F1794" s="71">
        <v>1362</v>
      </c>
      <c r="G1794" s="70" t="s">
        <v>273</v>
      </c>
      <c r="H1794" s="70" t="s">
        <v>129</v>
      </c>
    </row>
    <row r="1795" spans="1:8" x14ac:dyDescent="0.25">
      <c r="A1795" s="70" t="s">
        <v>1609</v>
      </c>
      <c r="B1795" s="70" t="s">
        <v>317</v>
      </c>
      <c r="C1795" s="73" t="s">
        <v>1792</v>
      </c>
      <c r="D1795" s="70" t="s">
        <v>81</v>
      </c>
      <c r="E1795" s="71">
        <v>597</v>
      </c>
      <c r="F1795" s="71">
        <v>1363</v>
      </c>
      <c r="G1795" s="70" t="s">
        <v>273</v>
      </c>
      <c r="H1795" s="70" t="s">
        <v>129</v>
      </c>
    </row>
    <row r="1796" spans="1:8" x14ac:dyDescent="0.25">
      <c r="A1796" s="70" t="s">
        <v>1610</v>
      </c>
      <c r="B1796" s="70" t="s">
        <v>968</v>
      </c>
      <c r="C1796" s="73" t="s">
        <v>545</v>
      </c>
      <c r="D1796" s="70" t="s">
        <v>79</v>
      </c>
      <c r="E1796" s="71">
        <v>289</v>
      </c>
      <c r="F1796" s="71">
        <v>1541</v>
      </c>
      <c r="G1796" s="70" t="s">
        <v>303</v>
      </c>
      <c r="H1796" s="70" t="s">
        <v>109</v>
      </c>
    </row>
    <row r="1797" spans="1:8" x14ac:dyDescent="0.25">
      <c r="A1797" s="70" t="s">
        <v>1611</v>
      </c>
      <c r="B1797" s="70" t="s">
        <v>946</v>
      </c>
      <c r="C1797" s="73" t="s">
        <v>1612</v>
      </c>
      <c r="D1797" s="70" t="s">
        <v>83</v>
      </c>
      <c r="E1797" s="71">
        <v>663</v>
      </c>
      <c r="F1797" s="71">
        <v>1086</v>
      </c>
      <c r="G1797" s="70" t="s">
        <v>267</v>
      </c>
      <c r="H1797" s="70" t="s">
        <v>167</v>
      </c>
    </row>
    <row r="1798" spans="1:8" x14ac:dyDescent="0.25">
      <c r="A1798" s="70" t="s">
        <v>1612</v>
      </c>
      <c r="B1798" s="70" t="s">
        <v>1435</v>
      </c>
      <c r="C1798" s="73" t="s">
        <v>1612</v>
      </c>
      <c r="D1798" s="70" t="s">
        <v>83</v>
      </c>
      <c r="E1798" s="71">
        <v>675</v>
      </c>
      <c r="F1798" s="71">
        <v>1100</v>
      </c>
      <c r="G1798" s="70" t="s">
        <v>322</v>
      </c>
      <c r="H1798" s="70" t="s">
        <v>167</v>
      </c>
    </row>
    <row r="1799" spans="1:8" x14ac:dyDescent="0.25">
      <c r="A1799" s="70" t="s">
        <v>1352</v>
      </c>
      <c r="B1799" s="70" t="s">
        <v>1352</v>
      </c>
      <c r="C1799" s="73" t="s">
        <v>1811</v>
      </c>
      <c r="D1799" s="70" t="s">
        <v>81</v>
      </c>
      <c r="E1799" s="71">
        <v>370</v>
      </c>
      <c r="F1799" s="71">
        <v>1314</v>
      </c>
      <c r="G1799" s="70" t="s">
        <v>333</v>
      </c>
      <c r="H1799" s="70" t="s">
        <v>127</v>
      </c>
    </row>
    <row r="1800" spans="1:8" x14ac:dyDescent="0.25">
      <c r="A1800" s="70" t="s">
        <v>1052</v>
      </c>
      <c r="B1800" s="70" t="s">
        <v>1052</v>
      </c>
      <c r="C1800" s="73" t="s">
        <v>725</v>
      </c>
      <c r="D1800" s="70" t="s">
        <v>79</v>
      </c>
      <c r="E1800" s="71">
        <v>389</v>
      </c>
      <c r="F1800" s="71">
        <v>1387</v>
      </c>
      <c r="G1800" s="70" t="s">
        <v>365</v>
      </c>
      <c r="H1800" s="70" t="s">
        <v>113</v>
      </c>
    </row>
    <row r="1801" spans="1:8" x14ac:dyDescent="0.25">
      <c r="A1801" s="70" t="s">
        <v>1613</v>
      </c>
      <c r="B1801" s="70" t="s">
        <v>854</v>
      </c>
      <c r="C1801" s="73" t="s">
        <v>1811</v>
      </c>
      <c r="D1801" s="70" t="s">
        <v>81</v>
      </c>
      <c r="E1801" s="71">
        <v>402</v>
      </c>
      <c r="F1801" s="71">
        <v>1255</v>
      </c>
      <c r="G1801" s="70" t="s">
        <v>333</v>
      </c>
      <c r="H1801" s="70" t="s">
        <v>145</v>
      </c>
    </row>
    <row r="1802" spans="1:8" x14ac:dyDescent="0.25">
      <c r="A1802" s="70" t="s">
        <v>1614</v>
      </c>
      <c r="B1802" s="70" t="s">
        <v>699</v>
      </c>
      <c r="C1802" s="73" t="s">
        <v>1040</v>
      </c>
      <c r="D1802" s="70" t="s">
        <v>78</v>
      </c>
      <c r="E1802" s="71">
        <v>339</v>
      </c>
      <c r="F1802" s="71">
        <v>1396</v>
      </c>
      <c r="G1802" s="70" t="s">
        <v>255</v>
      </c>
      <c r="H1802" s="70" t="s">
        <v>93</v>
      </c>
    </row>
    <row r="1803" spans="1:8" x14ac:dyDescent="0.25">
      <c r="A1803" s="70" t="s">
        <v>1615</v>
      </c>
      <c r="B1803" s="70" t="s">
        <v>254</v>
      </c>
      <c r="C1803" s="73" t="s">
        <v>1811</v>
      </c>
      <c r="D1803" s="70" t="s">
        <v>81</v>
      </c>
      <c r="E1803" s="71">
        <v>416</v>
      </c>
      <c r="F1803" s="71">
        <v>1359</v>
      </c>
      <c r="G1803" s="70" t="s">
        <v>255</v>
      </c>
      <c r="H1803" s="70" t="s">
        <v>127</v>
      </c>
    </row>
    <row r="1804" spans="1:8" x14ac:dyDescent="0.25">
      <c r="A1804" s="70" t="s">
        <v>1616</v>
      </c>
      <c r="B1804" s="70" t="s">
        <v>865</v>
      </c>
      <c r="C1804" s="73" t="s">
        <v>1186</v>
      </c>
      <c r="D1804" s="70" t="s">
        <v>82</v>
      </c>
      <c r="E1804" s="71">
        <v>369</v>
      </c>
      <c r="F1804" s="71">
        <v>1280</v>
      </c>
      <c r="G1804" s="70" t="s">
        <v>311</v>
      </c>
      <c r="H1804" s="70" t="s">
        <v>157</v>
      </c>
    </row>
    <row r="1805" spans="1:8" x14ac:dyDescent="0.25">
      <c r="A1805" s="70" t="s">
        <v>1617</v>
      </c>
      <c r="B1805" s="70" t="s">
        <v>266</v>
      </c>
      <c r="C1805" s="73" t="s">
        <v>1795</v>
      </c>
      <c r="D1805" s="70" t="s">
        <v>83</v>
      </c>
      <c r="E1805" s="71">
        <v>719</v>
      </c>
      <c r="F1805" s="71">
        <v>1072</v>
      </c>
      <c r="G1805" s="70" t="s">
        <v>267</v>
      </c>
      <c r="H1805" s="70" t="s">
        <v>167</v>
      </c>
    </row>
    <row r="1806" spans="1:8" x14ac:dyDescent="0.25">
      <c r="A1806" s="70" t="s">
        <v>1618</v>
      </c>
      <c r="B1806" s="70" t="s">
        <v>1277</v>
      </c>
      <c r="C1806" s="73" t="s">
        <v>1805</v>
      </c>
      <c r="D1806" s="70" t="s">
        <v>81</v>
      </c>
      <c r="E1806" s="71">
        <v>434</v>
      </c>
      <c r="F1806" s="71">
        <v>1445</v>
      </c>
      <c r="G1806" s="70" t="s">
        <v>273</v>
      </c>
      <c r="H1806" s="70" t="s">
        <v>133</v>
      </c>
    </row>
    <row r="1807" spans="1:8" x14ac:dyDescent="0.25">
      <c r="A1807" s="70" t="s">
        <v>1619</v>
      </c>
      <c r="B1807" s="70" t="s">
        <v>957</v>
      </c>
      <c r="C1807" s="73" t="s">
        <v>1141</v>
      </c>
      <c r="D1807" s="70" t="s">
        <v>83</v>
      </c>
      <c r="E1807" s="71">
        <v>536</v>
      </c>
      <c r="F1807" s="71">
        <v>1158</v>
      </c>
      <c r="G1807" s="70" t="s">
        <v>270</v>
      </c>
      <c r="H1807" s="70" t="s">
        <v>163</v>
      </c>
    </row>
    <row r="1808" spans="1:8" x14ac:dyDescent="0.25">
      <c r="A1808" s="70" t="s">
        <v>1620</v>
      </c>
      <c r="B1808" s="70" t="s">
        <v>621</v>
      </c>
      <c r="C1808" s="73" t="s">
        <v>1810</v>
      </c>
      <c r="D1808" s="70" t="s">
        <v>82</v>
      </c>
      <c r="E1808" s="71">
        <v>349</v>
      </c>
      <c r="F1808" s="71">
        <v>1296</v>
      </c>
      <c r="G1808" s="70" t="s">
        <v>258</v>
      </c>
      <c r="H1808" s="70" t="s">
        <v>157</v>
      </c>
    </row>
    <row r="1809" spans="1:8" x14ac:dyDescent="0.25">
      <c r="A1809" s="70" t="s">
        <v>1621</v>
      </c>
      <c r="B1809" s="70" t="s">
        <v>1622</v>
      </c>
      <c r="C1809" s="73" t="s">
        <v>340</v>
      </c>
      <c r="D1809" s="70" t="s">
        <v>83</v>
      </c>
      <c r="E1809" s="71">
        <v>494</v>
      </c>
      <c r="F1809" s="71">
        <v>1223</v>
      </c>
      <c r="G1809" s="70" t="s">
        <v>264</v>
      </c>
      <c r="H1809" s="70" t="s">
        <v>170</v>
      </c>
    </row>
    <row r="1810" spans="1:8" x14ac:dyDescent="0.25">
      <c r="A1810" s="70" t="s">
        <v>1623</v>
      </c>
      <c r="B1810" s="70" t="s">
        <v>1624</v>
      </c>
      <c r="C1810" s="73" t="s">
        <v>1141</v>
      </c>
      <c r="D1810" s="70" t="s">
        <v>83</v>
      </c>
      <c r="E1810" s="71">
        <v>514</v>
      </c>
      <c r="F1810" s="71">
        <v>1188</v>
      </c>
      <c r="G1810" s="70" t="s">
        <v>322</v>
      </c>
      <c r="H1810" s="70" t="s">
        <v>170</v>
      </c>
    </row>
    <row r="1811" spans="1:8" x14ac:dyDescent="0.25">
      <c r="A1811" s="70" t="s">
        <v>1625</v>
      </c>
      <c r="B1811" s="70" t="s">
        <v>1626</v>
      </c>
      <c r="C1811" s="73" t="s">
        <v>1800</v>
      </c>
      <c r="D1811" s="70" t="s">
        <v>82</v>
      </c>
      <c r="E1811" s="71">
        <v>250</v>
      </c>
      <c r="F1811" s="71">
        <v>1479</v>
      </c>
      <c r="G1811" s="70" t="s">
        <v>345</v>
      </c>
      <c r="H1811" s="70" t="s">
        <v>155</v>
      </c>
    </row>
    <row r="1812" spans="1:8" x14ac:dyDescent="0.25">
      <c r="A1812" s="70" t="s">
        <v>1627</v>
      </c>
      <c r="B1812" s="70" t="s">
        <v>1573</v>
      </c>
      <c r="C1812" s="73" t="s">
        <v>581</v>
      </c>
      <c r="D1812" s="70" t="s">
        <v>79</v>
      </c>
      <c r="E1812" s="71">
        <v>325</v>
      </c>
      <c r="F1812" s="71">
        <v>1345</v>
      </c>
      <c r="G1812" s="70" t="s">
        <v>303</v>
      </c>
      <c r="H1812" s="70" t="s">
        <v>111</v>
      </c>
    </row>
    <row r="1813" spans="1:8" x14ac:dyDescent="0.25">
      <c r="A1813" s="70" t="s">
        <v>1628</v>
      </c>
      <c r="B1813" s="70" t="s">
        <v>460</v>
      </c>
      <c r="C1813" s="73" t="s">
        <v>88</v>
      </c>
      <c r="D1813" s="70" t="s">
        <v>80</v>
      </c>
      <c r="E1813" s="71">
        <v>452</v>
      </c>
      <c r="F1813" s="71">
        <v>1137</v>
      </c>
      <c r="G1813" s="70" t="s">
        <v>88</v>
      </c>
      <c r="H1813" s="70" t="s">
        <v>88</v>
      </c>
    </row>
    <row r="1814" spans="1:8" x14ac:dyDescent="0.25">
      <c r="A1814" s="70" t="s">
        <v>1629</v>
      </c>
      <c r="B1814" s="70" t="s">
        <v>460</v>
      </c>
      <c r="C1814" s="73" t="s">
        <v>88</v>
      </c>
      <c r="D1814" s="70" t="s">
        <v>80</v>
      </c>
      <c r="E1814" s="71">
        <v>452</v>
      </c>
      <c r="F1814" s="71">
        <v>1137</v>
      </c>
      <c r="G1814" s="70" t="s">
        <v>88</v>
      </c>
      <c r="H1814" s="70" t="s">
        <v>88</v>
      </c>
    </row>
    <row r="1815" spans="1:8" x14ac:dyDescent="0.25">
      <c r="A1815" s="70" t="s">
        <v>1716</v>
      </c>
      <c r="B1815" s="70" t="s">
        <v>950</v>
      </c>
      <c r="C1815" s="73" t="s">
        <v>1186</v>
      </c>
      <c r="D1815" s="70" t="s">
        <v>82</v>
      </c>
      <c r="E1815" s="71">
        <v>309</v>
      </c>
      <c r="F1815" s="71">
        <v>1323</v>
      </c>
      <c r="G1815" s="70" t="s">
        <v>258</v>
      </c>
      <c r="H1815" s="70" t="s">
        <v>157</v>
      </c>
    </row>
    <row r="1816" spans="1:8" x14ac:dyDescent="0.25">
      <c r="A1816" s="70" t="s">
        <v>1729</v>
      </c>
      <c r="B1816" s="70" t="s">
        <v>648</v>
      </c>
      <c r="C1816" s="73" t="s">
        <v>1811</v>
      </c>
      <c r="D1816" s="70" t="s">
        <v>81</v>
      </c>
      <c r="E1816" s="71">
        <v>418</v>
      </c>
      <c r="F1816" s="71">
        <v>1218</v>
      </c>
      <c r="G1816" s="70" t="s">
        <v>333</v>
      </c>
      <c r="H1816" s="70" t="s">
        <v>143</v>
      </c>
    </row>
    <row r="1817" spans="1:8" x14ac:dyDescent="0.25">
      <c r="A1817" s="70" t="s">
        <v>1630</v>
      </c>
      <c r="B1817" s="70" t="s">
        <v>402</v>
      </c>
      <c r="C1817" s="73" t="s">
        <v>1805</v>
      </c>
      <c r="D1817" s="70" t="s">
        <v>81</v>
      </c>
      <c r="E1817" s="71">
        <v>346</v>
      </c>
      <c r="F1817" s="71">
        <v>1464</v>
      </c>
      <c r="G1817" s="70" t="s">
        <v>273</v>
      </c>
      <c r="H1817" s="70" t="s">
        <v>153</v>
      </c>
    </row>
    <row r="1818" spans="1:8" x14ac:dyDescent="0.25">
      <c r="A1818" s="70" t="s">
        <v>1631</v>
      </c>
      <c r="B1818" s="70" t="s">
        <v>968</v>
      </c>
      <c r="C1818" s="73" t="s">
        <v>545</v>
      </c>
      <c r="D1818" s="70" t="s">
        <v>79</v>
      </c>
      <c r="E1818" s="71">
        <v>278</v>
      </c>
      <c r="F1818" s="71">
        <v>1545</v>
      </c>
      <c r="G1818" s="70" t="s">
        <v>303</v>
      </c>
      <c r="H1818" s="70" t="s">
        <v>109</v>
      </c>
    </row>
    <row r="1819" spans="1:8" x14ac:dyDescent="0.25">
      <c r="A1819" s="70" t="s">
        <v>1632</v>
      </c>
      <c r="B1819" s="70" t="s">
        <v>738</v>
      </c>
      <c r="C1819" s="73" t="s">
        <v>1797</v>
      </c>
      <c r="D1819" s="70" t="s">
        <v>79</v>
      </c>
      <c r="E1819" s="71">
        <v>476</v>
      </c>
      <c r="F1819" s="71">
        <v>1249</v>
      </c>
      <c r="G1819" s="70" t="s">
        <v>347</v>
      </c>
      <c r="H1819" s="70" t="s">
        <v>121</v>
      </c>
    </row>
    <row r="1820" spans="1:8" x14ac:dyDescent="0.25">
      <c r="A1820" s="70" t="s">
        <v>1633</v>
      </c>
      <c r="B1820" s="70" t="s">
        <v>1169</v>
      </c>
      <c r="C1820" s="73" t="s">
        <v>1633</v>
      </c>
      <c r="D1820" s="70" t="s">
        <v>79</v>
      </c>
      <c r="E1820" s="71">
        <v>272</v>
      </c>
      <c r="F1820" s="71">
        <v>1527</v>
      </c>
      <c r="G1820" s="70" t="s">
        <v>669</v>
      </c>
      <c r="H1820" s="70" t="s">
        <v>131</v>
      </c>
    </row>
    <row r="1821" spans="1:8" x14ac:dyDescent="0.25">
      <c r="A1821" s="70" t="s">
        <v>1634</v>
      </c>
      <c r="B1821" s="70" t="s">
        <v>927</v>
      </c>
      <c r="C1821" s="73" t="s">
        <v>1796</v>
      </c>
      <c r="D1821" s="70" t="s">
        <v>82</v>
      </c>
      <c r="E1821" s="71">
        <v>345</v>
      </c>
      <c r="F1821" s="71">
        <v>1326</v>
      </c>
      <c r="G1821" s="70" t="s">
        <v>258</v>
      </c>
      <c r="H1821" s="70" t="s">
        <v>157</v>
      </c>
    </row>
    <row r="1822" spans="1:8" x14ac:dyDescent="0.25">
      <c r="A1822" s="70" t="s">
        <v>1635</v>
      </c>
      <c r="B1822" s="70" t="s">
        <v>517</v>
      </c>
      <c r="C1822" s="73" t="s">
        <v>151</v>
      </c>
      <c r="D1822" s="70" t="s">
        <v>82</v>
      </c>
      <c r="E1822" s="71">
        <v>363</v>
      </c>
      <c r="F1822" s="71">
        <v>1420</v>
      </c>
      <c r="G1822" s="70" t="s">
        <v>273</v>
      </c>
      <c r="H1822" s="70" t="s">
        <v>151</v>
      </c>
    </row>
    <row r="1823" spans="1:8" x14ac:dyDescent="0.25">
      <c r="A1823" s="70" t="s">
        <v>1636</v>
      </c>
      <c r="B1823" s="70" t="s">
        <v>699</v>
      </c>
      <c r="C1823" s="73" t="s">
        <v>1040</v>
      </c>
      <c r="D1823" s="70" t="s">
        <v>78</v>
      </c>
      <c r="E1823" s="71">
        <v>337</v>
      </c>
      <c r="F1823" s="71">
        <v>1408</v>
      </c>
      <c r="G1823" s="70" t="s">
        <v>255</v>
      </c>
      <c r="H1823" s="70" t="s">
        <v>93</v>
      </c>
    </row>
    <row r="1824" spans="1:8" x14ac:dyDescent="0.25">
      <c r="A1824" s="70" t="s">
        <v>1637</v>
      </c>
      <c r="B1824" s="70" t="s">
        <v>670</v>
      </c>
      <c r="C1824" s="73" t="s">
        <v>1797</v>
      </c>
      <c r="D1824" s="70" t="s">
        <v>79</v>
      </c>
      <c r="E1824" s="71">
        <v>388</v>
      </c>
      <c r="F1824" s="71">
        <v>1308</v>
      </c>
      <c r="G1824" s="70" t="s">
        <v>347</v>
      </c>
      <c r="H1824" s="70" t="s">
        <v>121</v>
      </c>
    </row>
    <row r="1825" spans="1:8" x14ac:dyDescent="0.25">
      <c r="A1825" s="70" t="s">
        <v>1638</v>
      </c>
      <c r="B1825" s="70" t="s">
        <v>388</v>
      </c>
      <c r="C1825" s="73" t="s">
        <v>340</v>
      </c>
      <c r="D1825" s="70" t="s">
        <v>83</v>
      </c>
      <c r="E1825" s="71">
        <v>484</v>
      </c>
      <c r="F1825" s="71">
        <v>1235</v>
      </c>
      <c r="G1825" s="70" t="s">
        <v>264</v>
      </c>
      <c r="H1825" s="70" t="s">
        <v>170</v>
      </c>
    </row>
    <row r="1826" spans="1:8" x14ac:dyDescent="0.25">
      <c r="A1826" s="70" t="s">
        <v>1639</v>
      </c>
      <c r="B1826" s="70" t="s">
        <v>979</v>
      </c>
      <c r="C1826" s="73" t="s">
        <v>1808</v>
      </c>
      <c r="D1826" s="70" t="s">
        <v>82</v>
      </c>
      <c r="E1826" s="71">
        <v>371</v>
      </c>
      <c r="F1826" s="71">
        <v>1347</v>
      </c>
      <c r="G1826" s="70" t="s">
        <v>258</v>
      </c>
      <c r="H1826" s="70" t="s">
        <v>157</v>
      </c>
    </row>
    <row r="1827" spans="1:8" x14ac:dyDescent="0.25">
      <c r="A1827" s="70" t="s">
        <v>1640</v>
      </c>
      <c r="B1827" s="70" t="s">
        <v>515</v>
      </c>
      <c r="C1827" s="73" t="s">
        <v>151</v>
      </c>
      <c r="D1827" s="70" t="s">
        <v>81</v>
      </c>
      <c r="E1827" s="71">
        <v>462</v>
      </c>
      <c r="F1827" s="71">
        <v>1400</v>
      </c>
      <c r="G1827" s="70" t="s">
        <v>273</v>
      </c>
      <c r="H1827" s="70" t="s">
        <v>151</v>
      </c>
    </row>
    <row r="1828" spans="1:8" x14ac:dyDescent="0.25">
      <c r="A1828" s="70" t="s">
        <v>1641</v>
      </c>
      <c r="B1828" s="70" t="s">
        <v>1641</v>
      </c>
      <c r="C1828" s="73" t="s">
        <v>340</v>
      </c>
      <c r="D1828" s="70" t="s">
        <v>83</v>
      </c>
      <c r="E1828" s="71">
        <v>495</v>
      </c>
      <c r="F1828" s="71">
        <v>1229</v>
      </c>
      <c r="G1828" s="70" t="s">
        <v>264</v>
      </c>
      <c r="H1828" s="70" t="s">
        <v>170</v>
      </c>
    </row>
    <row r="1829" spans="1:8" x14ac:dyDescent="0.25">
      <c r="A1829" s="70" t="s">
        <v>1642</v>
      </c>
      <c r="B1829" s="70" t="s">
        <v>900</v>
      </c>
      <c r="C1829" s="73" t="s">
        <v>1793</v>
      </c>
      <c r="D1829" s="70" t="s">
        <v>81</v>
      </c>
      <c r="E1829" s="71">
        <v>345</v>
      </c>
      <c r="F1829" s="71">
        <v>1426</v>
      </c>
      <c r="G1829" s="70" t="s">
        <v>255</v>
      </c>
      <c r="H1829" s="70" t="s">
        <v>139</v>
      </c>
    </row>
    <row r="1830" spans="1:8" x14ac:dyDescent="0.25">
      <c r="A1830" s="70" t="s">
        <v>1643</v>
      </c>
      <c r="B1830" s="70" t="s">
        <v>276</v>
      </c>
      <c r="C1830" s="73" t="s">
        <v>276</v>
      </c>
      <c r="D1830" s="70" t="s">
        <v>78</v>
      </c>
      <c r="E1830" s="71">
        <v>560</v>
      </c>
      <c r="F1830" s="71">
        <v>1355</v>
      </c>
      <c r="G1830" s="70" t="s">
        <v>252</v>
      </c>
      <c r="H1830" s="70" t="s">
        <v>99</v>
      </c>
    </row>
    <row r="1831" spans="1:8" x14ac:dyDescent="0.25">
      <c r="A1831" s="70" t="s">
        <v>463</v>
      </c>
      <c r="B1831" s="70" t="s">
        <v>1644</v>
      </c>
      <c r="C1831" s="73" t="s">
        <v>133</v>
      </c>
      <c r="D1831" s="70" t="s">
        <v>81</v>
      </c>
      <c r="E1831" s="71">
        <v>273</v>
      </c>
      <c r="F1831" s="71">
        <v>1593</v>
      </c>
      <c r="G1831" s="70" t="s">
        <v>285</v>
      </c>
      <c r="H1831" s="70" t="s">
        <v>131</v>
      </c>
    </row>
    <row r="1832" spans="1:8" x14ac:dyDescent="0.25">
      <c r="A1832" s="70" t="s">
        <v>1645</v>
      </c>
      <c r="B1832" s="70" t="s">
        <v>515</v>
      </c>
      <c r="C1832" s="73" t="s">
        <v>151</v>
      </c>
      <c r="D1832" s="70" t="s">
        <v>81</v>
      </c>
      <c r="E1832" s="71">
        <v>474</v>
      </c>
      <c r="F1832" s="71">
        <v>1398</v>
      </c>
      <c r="G1832" s="70" t="s">
        <v>273</v>
      </c>
      <c r="H1832" s="70" t="s">
        <v>151</v>
      </c>
    </row>
    <row r="1833" spans="1:8" x14ac:dyDescent="0.25">
      <c r="A1833" s="70" t="s">
        <v>436</v>
      </c>
      <c r="B1833" s="70" t="s">
        <v>436</v>
      </c>
      <c r="C1833" s="73" t="s">
        <v>1802</v>
      </c>
      <c r="D1833" s="70" t="s">
        <v>81</v>
      </c>
      <c r="E1833" s="71">
        <v>316</v>
      </c>
      <c r="F1833" s="71">
        <v>1519</v>
      </c>
      <c r="G1833" s="70" t="s">
        <v>285</v>
      </c>
      <c r="H1833" s="70" t="s">
        <v>133</v>
      </c>
    </row>
    <row r="1834" spans="1:8" x14ac:dyDescent="0.25">
      <c r="A1834" s="70" t="s">
        <v>1646</v>
      </c>
      <c r="B1834" s="70" t="s">
        <v>314</v>
      </c>
      <c r="C1834" s="73" t="s">
        <v>1795</v>
      </c>
      <c r="D1834" s="70" t="s">
        <v>83</v>
      </c>
      <c r="E1834" s="71">
        <v>739</v>
      </c>
      <c r="F1834" s="71">
        <v>1052</v>
      </c>
      <c r="G1834" s="70" t="s">
        <v>315</v>
      </c>
      <c r="H1834" s="70" t="s">
        <v>167</v>
      </c>
    </row>
    <row r="1835" spans="1:8" x14ac:dyDescent="0.25">
      <c r="A1835" s="70" t="s">
        <v>105</v>
      </c>
      <c r="B1835" s="70" t="s">
        <v>105</v>
      </c>
      <c r="C1835" s="73" t="s">
        <v>278</v>
      </c>
      <c r="D1835" s="70" t="s">
        <v>78</v>
      </c>
      <c r="E1835" s="71">
        <v>732</v>
      </c>
      <c r="F1835" s="71">
        <v>1206</v>
      </c>
      <c r="G1835" s="70" t="s">
        <v>252</v>
      </c>
      <c r="H1835" s="70" t="s">
        <v>105</v>
      </c>
    </row>
    <row r="1836" spans="1:8" x14ac:dyDescent="0.25">
      <c r="A1836" s="70" t="s">
        <v>1647</v>
      </c>
      <c r="B1836" s="70" t="s">
        <v>1648</v>
      </c>
      <c r="C1836" s="73" t="s">
        <v>578</v>
      </c>
      <c r="D1836" s="70" t="s">
        <v>82</v>
      </c>
      <c r="E1836" s="71">
        <v>436</v>
      </c>
      <c r="F1836" s="71">
        <v>1257</v>
      </c>
      <c r="G1836" s="70" t="s">
        <v>307</v>
      </c>
      <c r="H1836" s="70" t="s">
        <v>149</v>
      </c>
    </row>
    <row r="1837" spans="1:8" x14ac:dyDescent="0.25">
      <c r="A1837" s="70" t="s">
        <v>1649</v>
      </c>
      <c r="B1837" s="70" t="s">
        <v>463</v>
      </c>
      <c r="C1837" s="73" t="s">
        <v>1802</v>
      </c>
      <c r="D1837" s="70" t="s">
        <v>81</v>
      </c>
      <c r="E1837" s="71">
        <v>462</v>
      </c>
      <c r="F1837" s="71">
        <v>1493</v>
      </c>
      <c r="G1837" s="70" t="s">
        <v>285</v>
      </c>
      <c r="H1837" s="70" t="s">
        <v>133</v>
      </c>
    </row>
    <row r="1838" spans="1:8" x14ac:dyDescent="0.25">
      <c r="A1838" s="70" t="s">
        <v>1650</v>
      </c>
      <c r="B1838" s="70" t="s">
        <v>1029</v>
      </c>
      <c r="C1838" s="73" t="s">
        <v>1798</v>
      </c>
      <c r="D1838" s="70" t="s">
        <v>82</v>
      </c>
      <c r="E1838" s="71">
        <v>271</v>
      </c>
      <c r="F1838" s="71">
        <v>1426</v>
      </c>
      <c r="G1838" s="70" t="s">
        <v>258</v>
      </c>
      <c r="H1838" s="70" t="s">
        <v>155</v>
      </c>
    </row>
    <row r="1839" spans="1:8" x14ac:dyDescent="0.25">
      <c r="A1839" s="70" t="s">
        <v>443</v>
      </c>
      <c r="B1839" s="70" t="s">
        <v>1651</v>
      </c>
      <c r="C1839" s="73" t="s">
        <v>133</v>
      </c>
      <c r="D1839" s="70" t="s">
        <v>81</v>
      </c>
      <c r="E1839" s="71">
        <v>317</v>
      </c>
      <c r="F1839" s="71">
        <v>1573</v>
      </c>
      <c r="G1839" s="70" t="s">
        <v>349</v>
      </c>
      <c r="H1839" s="70" t="s">
        <v>131</v>
      </c>
    </row>
    <row r="1840" spans="1:8" x14ac:dyDescent="0.25">
      <c r="A1840" s="70" t="s">
        <v>1652</v>
      </c>
      <c r="B1840" s="70" t="s">
        <v>693</v>
      </c>
      <c r="C1840" s="73" t="s">
        <v>88</v>
      </c>
      <c r="D1840" s="70" t="s">
        <v>80</v>
      </c>
      <c r="E1840" s="71">
        <v>490</v>
      </c>
      <c r="F1840" s="71">
        <v>1108</v>
      </c>
      <c r="G1840" s="70" t="s">
        <v>88</v>
      </c>
      <c r="H1840" s="70" t="s">
        <v>88</v>
      </c>
    </row>
    <row r="1841" spans="1:8" x14ac:dyDescent="0.25">
      <c r="A1841" s="70" t="s">
        <v>1653</v>
      </c>
      <c r="B1841" s="70" t="s">
        <v>699</v>
      </c>
      <c r="C1841" s="73" t="s">
        <v>1040</v>
      </c>
      <c r="D1841" s="70" t="s">
        <v>78</v>
      </c>
      <c r="E1841" s="71">
        <v>348</v>
      </c>
      <c r="F1841" s="71">
        <v>1401</v>
      </c>
      <c r="G1841" s="70" t="s">
        <v>255</v>
      </c>
      <c r="H1841" s="70" t="s">
        <v>93</v>
      </c>
    </row>
    <row r="1842" spans="1:8" x14ac:dyDescent="0.25">
      <c r="A1842" s="70" t="s">
        <v>1654</v>
      </c>
      <c r="B1842" s="70" t="s">
        <v>977</v>
      </c>
      <c r="C1842" s="73" t="s">
        <v>1796</v>
      </c>
      <c r="D1842" s="70" t="s">
        <v>82</v>
      </c>
      <c r="E1842" s="71">
        <v>326</v>
      </c>
      <c r="F1842" s="71">
        <v>1334</v>
      </c>
      <c r="G1842" s="70" t="s">
        <v>258</v>
      </c>
      <c r="H1842" s="70" t="s">
        <v>157</v>
      </c>
    </row>
    <row r="1843" spans="1:8" x14ac:dyDescent="0.25">
      <c r="A1843" s="70" t="s">
        <v>1655</v>
      </c>
      <c r="B1843" s="70" t="s">
        <v>782</v>
      </c>
      <c r="C1843" s="73" t="s">
        <v>1789</v>
      </c>
      <c r="D1843" s="70" t="s">
        <v>82</v>
      </c>
      <c r="E1843" s="71">
        <v>236</v>
      </c>
      <c r="F1843" s="71">
        <v>1465</v>
      </c>
      <c r="G1843" s="70" t="s">
        <v>345</v>
      </c>
      <c r="H1843" s="70" t="s">
        <v>155</v>
      </c>
    </row>
    <row r="1844" spans="1:8" x14ac:dyDescent="0.25">
      <c r="A1844" s="70" t="s">
        <v>1103</v>
      </c>
      <c r="B1844" s="70" t="s">
        <v>1328</v>
      </c>
      <c r="C1844" s="73" t="s">
        <v>1327</v>
      </c>
      <c r="D1844" s="70" t="s">
        <v>81</v>
      </c>
      <c r="E1844" s="71">
        <v>288</v>
      </c>
      <c r="F1844" s="71">
        <v>1583</v>
      </c>
      <c r="G1844" s="70" t="s">
        <v>1104</v>
      </c>
      <c r="H1844" s="70" t="s">
        <v>131</v>
      </c>
    </row>
    <row r="1845" spans="1:8" x14ac:dyDescent="0.25">
      <c r="A1845" s="70" t="s">
        <v>1656</v>
      </c>
      <c r="B1845" s="70" t="s">
        <v>257</v>
      </c>
      <c r="C1845" s="73" t="s">
        <v>1798</v>
      </c>
      <c r="D1845" s="70" t="s">
        <v>82</v>
      </c>
      <c r="E1845" s="71">
        <v>284</v>
      </c>
      <c r="F1845" s="71">
        <v>1420</v>
      </c>
      <c r="G1845" s="70" t="s">
        <v>258</v>
      </c>
      <c r="H1845" s="70" t="s">
        <v>155</v>
      </c>
    </row>
    <row r="1846" spans="1:8" x14ac:dyDescent="0.25">
      <c r="A1846" s="70" t="s">
        <v>1657</v>
      </c>
      <c r="B1846" s="70" t="s">
        <v>298</v>
      </c>
      <c r="C1846" s="73" t="s">
        <v>1811</v>
      </c>
      <c r="D1846" s="70" t="s">
        <v>81</v>
      </c>
      <c r="E1846" s="71">
        <v>403</v>
      </c>
      <c r="F1846" s="71">
        <v>1362</v>
      </c>
      <c r="G1846" s="70" t="s">
        <v>255</v>
      </c>
      <c r="H1846" s="70" t="s">
        <v>127</v>
      </c>
    </row>
    <row r="1847" spans="1:8" x14ac:dyDescent="0.25">
      <c r="A1847" s="70" t="s">
        <v>1658</v>
      </c>
      <c r="B1847" s="70" t="s">
        <v>296</v>
      </c>
      <c r="C1847" s="73" t="s">
        <v>1802</v>
      </c>
      <c r="D1847" s="70" t="s">
        <v>81</v>
      </c>
      <c r="E1847" s="71">
        <v>517</v>
      </c>
      <c r="F1847" s="71">
        <v>1457</v>
      </c>
      <c r="G1847" s="70" t="s">
        <v>285</v>
      </c>
      <c r="H1847" s="70" t="s">
        <v>133</v>
      </c>
    </row>
    <row r="1848" spans="1:8" x14ac:dyDescent="0.25">
      <c r="A1848" s="70" t="s">
        <v>388</v>
      </c>
      <c r="B1848" s="70" t="s">
        <v>1659</v>
      </c>
      <c r="C1848" s="73" t="s">
        <v>340</v>
      </c>
      <c r="D1848" s="70" t="s">
        <v>83</v>
      </c>
      <c r="E1848" s="71">
        <v>458</v>
      </c>
      <c r="F1848" s="71">
        <v>1263</v>
      </c>
      <c r="G1848" s="70" t="s">
        <v>389</v>
      </c>
      <c r="H1848" s="70" t="s">
        <v>165</v>
      </c>
    </row>
    <row r="1849" spans="1:8" x14ac:dyDescent="0.25">
      <c r="A1849" s="70" t="s">
        <v>1660</v>
      </c>
      <c r="B1849" s="70" t="s">
        <v>1661</v>
      </c>
      <c r="C1849" s="73" t="s">
        <v>1474</v>
      </c>
      <c r="D1849" s="70" t="s">
        <v>79</v>
      </c>
      <c r="E1849" s="71">
        <v>290</v>
      </c>
      <c r="F1849" s="71">
        <v>1543</v>
      </c>
      <c r="G1849" s="70" t="s">
        <v>303</v>
      </c>
      <c r="H1849" s="70" t="s">
        <v>123</v>
      </c>
    </row>
    <row r="1850" spans="1:8" x14ac:dyDescent="0.25">
      <c r="A1850" s="70" t="s">
        <v>1662</v>
      </c>
      <c r="B1850" s="70" t="s">
        <v>460</v>
      </c>
      <c r="C1850" s="73" t="s">
        <v>88</v>
      </c>
      <c r="D1850" s="70" t="s">
        <v>80</v>
      </c>
      <c r="E1850" s="71">
        <v>450</v>
      </c>
      <c r="F1850" s="71">
        <v>1140</v>
      </c>
      <c r="G1850" s="70" t="s">
        <v>88</v>
      </c>
      <c r="H1850" s="70" t="s">
        <v>88</v>
      </c>
    </row>
    <row r="1851" spans="1:8" x14ac:dyDescent="0.25">
      <c r="A1851" s="70" t="s">
        <v>1663</v>
      </c>
      <c r="B1851" s="70" t="s">
        <v>409</v>
      </c>
      <c r="C1851" s="73" t="s">
        <v>1134</v>
      </c>
      <c r="D1851" s="70" t="s">
        <v>82</v>
      </c>
      <c r="E1851" s="71">
        <v>664</v>
      </c>
      <c r="F1851" s="71">
        <v>1216</v>
      </c>
      <c r="G1851" s="70" t="s">
        <v>252</v>
      </c>
      <c r="H1851" s="70" t="s">
        <v>91</v>
      </c>
    </row>
    <row r="1852" spans="1:8" x14ac:dyDescent="0.25">
      <c r="A1852" s="70" t="s">
        <v>597</v>
      </c>
      <c r="B1852" s="70" t="s">
        <v>597</v>
      </c>
      <c r="C1852" s="73" t="s">
        <v>1474</v>
      </c>
      <c r="D1852" s="70" t="s">
        <v>79</v>
      </c>
      <c r="E1852" s="71">
        <v>370</v>
      </c>
      <c r="F1852" s="71">
        <v>1467</v>
      </c>
      <c r="G1852" s="70" t="s">
        <v>365</v>
      </c>
      <c r="H1852" s="70" t="s">
        <v>123</v>
      </c>
    </row>
    <row r="1853" spans="1:8" x14ac:dyDescent="0.25">
      <c r="A1853" s="70" t="s">
        <v>1664</v>
      </c>
      <c r="B1853" s="70" t="s">
        <v>388</v>
      </c>
      <c r="C1853" s="73" t="s">
        <v>340</v>
      </c>
      <c r="D1853" s="70" t="s">
        <v>83</v>
      </c>
      <c r="E1853" s="71">
        <v>502</v>
      </c>
      <c r="F1853" s="71">
        <v>1227</v>
      </c>
      <c r="G1853" s="70" t="s">
        <v>264</v>
      </c>
      <c r="H1853" s="70" t="s">
        <v>170</v>
      </c>
    </row>
    <row r="1854" spans="1:8" x14ac:dyDescent="0.25">
      <c r="A1854" s="70" t="s">
        <v>382</v>
      </c>
      <c r="B1854" s="70" t="s">
        <v>382</v>
      </c>
      <c r="C1854" s="73" t="s">
        <v>1788</v>
      </c>
      <c r="D1854" s="70" t="s">
        <v>81</v>
      </c>
      <c r="E1854" s="71">
        <v>376</v>
      </c>
      <c r="F1854" s="71">
        <v>1456</v>
      </c>
      <c r="G1854" s="70" t="s">
        <v>255</v>
      </c>
      <c r="H1854" s="70" t="s">
        <v>139</v>
      </c>
    </row>
    <row r="1855" spans="1:8" x14ac:dyDescent="0.25">
      <c r="A1855" s="70" t="s">
        <v>1665</v>
      </c>
      <c r="B1855" s="70" t="s">
        <v>340</v>
      </c>
      <c r="C1855" s="73" t="s">
        <v>340</v>
      </c>
      <c r="D1855" s="70" t="s">
        <v>83</v>
      </c>
      <c r="E1855" s="71">
        <v>458</v>
      </c>
      <c r="F1855" s="71">
        <v>1250</v>
      </c>
      <c r="G1855" s="70" t="s">
        <v>341</v>
      </c>
      <c r="H1855" s="70" t="s">
        <v>161</v>
      </c>
    </row>
    <row r="1856" spans="1:8" x14ac:dyDescent="0.25">
      <c r="A1856" s="70" t="s">
        <v>1666</v>
      </c>
      <c r="B1856" s="70" t="s">
        <v>689</v>
      </c>
      <c r="C1856" s="73" t="s">
        <v>151</v>
      </c>
      <c r="D1856" s="70" t="s">
        <v>82</v>
      </c>
      <c r="E1856" s="71">
        <v>313</v>
      </c>
      <c r="F1856" s="71">
        <v>1409</v>
      </c>
      <c r="G1856" s="70" t="s">
        <v>273</v>
      </c>
      <c r="H1856" s="70" t="s">
        <v>151</v>
      </c>
    </row>
    <row r="1857" spans="1:8" x14ac:dyDescent="0.25">
      <c r="A1857" s="70" t="s">
        <v>1667</v>
      </c>
      <c r="B1857" s="70" t="s">
        <v>711</v>
      </c>
      <c r="C1857" s="73" t="s">
        <v>1798</v>
      </c>
      <c r="D1857" s="70" t="s">
        <v>82</v>
      </c>
      <c r="E1857" s="71">
        <v>251</v>
      </c>
      <c r="F1857" s="71">
        <v>1479</v>
      </c>
      <c r="G1857" s="70" t="s">
        <v>712</v>
      </c>
      <c r="H1857" s="70" t="s">
        <v>153</v>
      </c>
    </row>
    <row r="1858" spans="1:8" x14ac:dyDescent="0.25">
      <c r="A1858" s="70" t="s">
        <v>1668</v>
      </c>
      <c r="B1858" s="70" t="s">
        <v>384</v>
      </c>
      <c r="C1858" s="73" t="s">
        <v>1800</v>
      </c>
      <c r="D1858" s="70" t="s">
        <v>82</v>
      </c>
      <c r="E1858" s="71">
        <v>275</v>
      </c>
      <c r="F1858" s="71">
        <v>1382</v>
      </c>
      <c r="G1858" s="70" t="s">
        <v>258</v>
      </c>
      <c r="H1858" s="70" t="s">
        <v>155</v>
      </c>
    </row>
    <row r="1859" spans="1:8" x14ac:dyDescent="0.25">
      <c r="A1859" s="70" t="s">
        <v>338</v>
      </c>
      <c r="B1859" s="70" t="s">
        <v>338</v>
      </c>
      <c r="C1859" s="73" t="s">
        <v>1802</v>
      </c>
      <c r="D1859" s="70" t="s">
        <v>81</v>
      </c>
      <c r="E1859" s="71">
        <v>546</v>
      </c>
      <c r="F1859" s="71">
        <v>1451</v>
      </c>
      <c r="G1859" s="70" t="s">
        <v>285</v>
      </c>
      <c r="H1859" s="70" t="s">
        <v>133</v>
      </c>
    </row>
    <row r="1860" spans="1:8" x14ac:dyDescent="0.25">
      <c r="A1860" s="70" t="s">
        <v>848</v>
      </c>
      <c r="B1860" s="70" t="s">
        <v>848</v>
      </c>
      <c r="C1860" s="73" t="s">
        <v>133</v>
      </c>
      <c r="D1860" s="70" t="s">
        <v>81</v>
      </c>
      <c r="E1860" s="71">
        <v>258</v>
      </c>
      <c r="F1860" s="71">
        <v>1649</v>
      </c>
      <c r="G1860" s="70" t="s">
        <v>349</v>
      </c>
      <c r="H1860" s="70" t="s">
        <v>131</v>
      </c>
    </row>
    <row r="1861" spans="1:8" x14ac:dyDescent="0.25">
      <c r="A1861" s="70" t="s">
        <v>1669</v>
      </c>
      <c r="B1861" s="70" t="s">
        <v>370</v>
      </c>
      <c r="C1861" s="73" t="s">
        <v>578</v>
      </c>
      <c r="D1861" s="70" t="s">
        <v>82</v>
      </c>
      <c r="E1861" s="71">
        <v>426</v>
      </c>
      <c r="F1861" s="71">
        <v>1264</v>
      </c>
      <c r="G1861" s="70" t="s">
        <v>307</v>
      </c>
      <c r="H1861" s="70" t="s">
        <v>149</v>
      </c>
    </row>
    <row r="1862" spans="1:8" x14ac:dyDescent="0.25">
      <c r="A1862" s="70" t="s">
        <v>1670</v>
      </c>
      <c r="B1862" s="70" t="s">
        <v>429</v>
      </c>
      <c r="C1862" s="73" t="s">
        <v>1798</v>
      </c>
      <c r="D1862" s="70" t="s">
        <v>82</v>
      </c>
      <c r="E1862" s="71">
        <v>258</v>
      </c>
      <c r="F1862" s="71">
        <v>1445</v>
      </c>
      <c r="G1862" s="70" t="s">
        <v>258</v>
      </c>
      <c r="H1862" s="70" t="s">
        <v>155</v>
      </c>
    </row>
    <row r="1863" spans="1:8" x14ac:dyDescent="0.25">
      <c r="A1863" s="70" t="s">
        <v>1671</v>
      </c>
      <c r="B1863" s="70" t="s">
        <v>278</v>
      </c>
      <c r="C1863" s="73" t="s">
        <v>91</v>
      </c>
      <c r="D1863" s="70" t="s">
        <v>78</v>
      </c>
      <c r="E1863" s="71">
        <v>663</v>
      </c>
      <c r="F1863" s="71">
        <v>1288</v>
      </c>
      <c r="G1863" s="70" t="s">
        <v>252</v>
      </c>
      <c r="H1863" s="70" t="s">
        <v>91</v>
      </c>
    </row>
    <row r="1864" spans="1:8" x14ac:dyDescent="0.25">
      <c r="A1864" s="70" t="s">
        <v>1672</v>
      </c>
      <c r="B1864" s="70" t="s">
        <v>854</v>
      </c>
      <c r="C1864" s="73" t="s">
        <v>1811</v>
      </c>
      <c r="D1864" s="70" t="s">
        <v>81</v>
      </c>
      <c r="E1864" s="71">
        <v>382</v>
      </c>
      <c r="F1864" s="71">
        <v>1255</v>
      </c>
      <c r="G1864" s="70" t="s">
        <v>333</v>
      </c>
      <c r="H1864" s="70" t="s">
        <v>145</v>
      </c>
    </row>
    <row r="1865" spans="1:8" x14ac:dyDescent="0.25">
      <c r="A1865" s="70" t="s">
        <v>1673</v>
      </c>
      <c r="B1865" s="70" t="s">
        <v>1673</v>
      </c>
      <c r="C1865" s="73" t="s">
        <v>1803</v>
      </c>
      <c r="D1865" s="70" t="s">
        <v>83</v>
      </c>
      <c r="E1865" s="71">
        <v>528</v>
      </c>
      <c r="F1865" s="71">
        <v>1173</v>
      </c>
      <c r="G1865" s="70" t="s">
        <v>322</v>
      </c>
      <c r="H1865" s="70" t="s">
        <v>170</v>
      </c>
    </row>
    <row r="1866" spans="1:8" x14ac:dyDescent="0.25">
      <c r="A1866" s="70" t="s">
        <v>1674</v>
      </c>
      <c r="B1866" s="70" t="s">
        <v>996</v>
      </c>
      <c r="C1866" s="73" t="s">
        <v>151</v>
      </c>
      <c r="D1866" s="70" t="s">
        <v>82</v>
      </c>
      <c r="E1866" s="71">
        <v>341</v>
      </c>
      <c r="F1866" s="71">
        <v>1402</v>
      </c>
      <c r="G1866" s="70" t="s">
        <v>273</v>
      </c>
      <c r="H1866" s="70" t="s">
        <v>151</v>
      </c>
    </row>
    <row r="1867" spans="1:8" x14ac:dyDescent="0.25">
      <c r="A1867" s="70" t="s">
        <v>1675</v>
      </c>
      <c r="B1867" s="70" t="s">
        <v>1139</v>
      </c>
      <c r="C1867" s="73" t="s">
        <v>1391</v>
      </c>
      <c r="D1867" s="70" t="s">
        <v>83</v>
      </c>
      <c r="E1867" s="71">
        <v>635</v>
      </c>
      <c r="F1867" s="71">
        <v>1105</v>
      </c>
      <c r="G1867" s="70" t="s">
        <v>270</v>
      </c>
      <c r="H1867" s="70" t="s">
        <v>168</v>
      </c>
    </row>
    <row r="1868" spans="1:8" x14ac:dyDescent="0.25">
      <c r="A1868" s="70" t="s">
        <v>1676</v>
      </c>
      <c r="B1868" s="70" t="s">
        <v>679</v>
      </c>
      <c r="C1868" s="73" t="s">
        <v>1803</v>
      </c>
      <c r="D1868" s="70" t="s">
        <v>83</v>
      </c>
      <c r="E1868" s="71">
        <v>608</v>
      </c>
      <c r="F1868" s="71">
        <v>1136</v>
      </c>
      <c r="G1868" s="70" t="s">
        <v>341</v>
      </c>
      <c r="H1868" s="70" t="s">
        <v>167</v>
      </c>
    </row>
    <row r="1869" spans="1:8" x14ac:dyDescent="0.25">
      <c r="A1869" s="70" t="s">
        <v>1677</v>
      </c>
      <c r="B1869" s="70" t="s">
        <v>1369</v>
      </c>
      <c r="C1869" s="73" t="s">
        <v>1677</v>
      </c>
      <c r="D1869" s="70" t="s">
        <v>79</v>
      </c>
      <c r="E1869" s="71">
        <v>303</v>
      </c>
      <c r="F1869" s="71">
        <v>1505</v>
      </c>
      <c r="G1869" s="70" t="s">
        <v>303</v>
      </c>
      <c r="H1869" s="70" t="s">
        <v>119</v>
      </c>
    </row>
    <row r="1870" spans="1:8" x14ac:dyDescent="0.25">
      <c r="A1870" s="70" t="s">
        <v>1678</v>
      </c>
      <c r="B1870" s="70" t="s">
        <v>1677</v>
      </c>
      <c r="C1870" s="73" t="s">
        <v>1677</v>
      </c>
      <c r="D1870" s="70" t="s">
        <v>79</v>
      </c>
      <c r="E1870" s="71">
        <v>295</v>
      </c>
      <c r="F1870" s="71">
        <v>1508</v>
      </c>
      <c r="G1870" s="70" t="s">
        <v>303</v>
      </c>
      <c r="H1870" s="70" t="s">
        <v>119</v>
      </c>
    </row>
    <row r="1871" spans="1:8" x14ac:dyDescent="0.25">
      <c r="A1871" s="70" t="s">
        <v>1679</v>
      </c>
      <c r="B1871" s="70" t="s">
        <v>505</v>
      </c>
      <c r="C1871" s="73" t="s">
        <v>1798</v>
      </c>
      <c r="D1871" s="70" t="s">
        <v>82</v>
      </c>
      <c r="E1871" s="71">
        <v>257</v>
      </c>
      <c r="F1871" s="71">
        <v>1429</v>
      </c>
      <c r="G1871" s="70" t="s">
        <v>258</v>
      </c>
      <c r="H1871" s="70" t="s">
        <v>155</v>
      </c>
    </row>
    <row r="1872" spans="1:8" x14ac:dyDescent="0.25">
      <c r="A1872" s="70" t="s">
        <v>1680</v>
      </c>
      <c r="B1872" s="70" t="s">
        <v>405</v>
      </c>
      <c r="C1872" s="73" t="s">
        <v>1811</v>
      </c>
      <c r="D1872" s="70" t="s">
        <v>81</v>
      </c>
      <c r="E1872" s="71">
        <v>433</v>
      </c>
      <c r="F1872" s="71">
        <v>1232</v>
      </c>
      <c r="G1872" s="70" t="s">
        <v>333</v>
      </c>
      <c r="H1872" s="70" t="s">
        <v>143</v>
      </c>
    </row>
    <row r="1873" spans="1:8" x14ac:dyDescent="0.25">
      <c r="A1873" s="70" t="s">
        <v>1681</v>
      </c>
      <c r="B1873" s="70" t="s">
        <v>977</v>
      </c>
      <c r="C1873" s="73" t="s">
        <v>1796</v>
      </c>
      <c r="D1873" s="70" t="s">
        <v>82</v>
      </c>
      <c r="E1873" s="71">
        <v>336</v>
      </c>
      <c r="F1873" s="71">
        <v>1319</v>
      </c>
      <c r="G1873" s="70" t="s">
        <v>258</v>
      </c>
      <c r="H1873" s="70" t="s">
        <v>157</v>
      </c>
    </row>
    <row r="1874" spans="1:8" x14ac:dyDescent="0.25">
      <c r="A1874" s="70" t="s">
        <v>1682</v>
      </c>
      <c r="B1874" s="70" t="s">
        <v>957</v>
      </c>
      <c r="C1874" s="73" t="s">
        <v>1141</v>
      </c>
      <c r="D1874" s="70" t="s">
        <v>83</v>
      </c>
      <c r="E1874" s="71">
        <v>556</v>
      </c>
      <c r="F1874" s="71">
        <v>1136</v>
      </c>
      <c r="G1874" s="70" t="s">
        <v>270</v>
      </c>
      <c r="H1874" s="70" t="s">
        <v>163</v>
      </c>
    </row>
    <row r="1875" spans="1:8" x14ac:dyDescent="0.25">
      <c r="A1875" s="70" t="s">
        <v>1683</v>
      </c>
      <c r="B1875" s="70" t="s">
        <v>533</v>
      </c>
      <c r="C1875" s="73" t="s">
        <v>1794</v>
      </c>
      <c r="D1875" s="70" t="s">
        <v>79</v>
      </c>
      <c r="E1875" s="71">
        <v>379</v>
      </c>
      <c r="F1875" s="71">
        <v>1346</v>
      </c>
      <c r="G1875" s="70" t="s">
        <v>347</v>
      </c>
      <c r="H1875" s="70" t="s">
        <v>115</v>
      </c>
    </row>
    <row r="1876" spans="1:8" x14ac:dyDescent="0.25">
      <c r="A1876" s="70" t="s">
        <v>1684</v>
      </c>
      <c r="B1876" s="70" t="s">
        <v>1685</v>
      </c>
      <c r="C1876" s="73" t="s">
        <v>1804</v>
      </c>
      <c r="D1876" s="70" t="s">
        <v>81</v>
      </c>
      <c r="E1876" s="71">
        <v>429</v>
      </c>
      <c r="F1876" s="71">
        <v>1451</v>
      </c>
      <c r="G1876" s="70" t="s">
        <v>273</v>
      </c>
      <c r="H1876" s="70" t="s">
        <v>137</v>
      </c>
    </row>
    <row r="1877" spans="1:8" x14ac:dyDescent="0.25">
      <c r="A1877" s="70" t="s">
        <v>1686</v>
      </c>
      <c r="B1877" s="70" t="s">
        <v>314</v>
      </c>
      <c r="C1877" s="73" t="s">
        <v>1795</v>
      </c>
      <c r="D1877" s="70" t="s">
        <v>83</v>
      </c>
      <c r="E1877" s="71">
        <v>747</v>
      </c>
      <c r="F1877" s="71">
        <v>1047</v>
      </c>
      <c r="G1877" s="70" t="s">
        <v>315</v>
      </c>
      <c r="H1877" s="70" t="s">
        <v>167</v>
      </c>
    </row>
    <row r="1878" spans="1:8" x14ac:dyDescent="0.25">
      <c r="A1878" s="70" t="s">
        <v>1687</v>
      </c>
      <c r="B1878" s="70" t="s">
        <v>1687</v>
      </c>
      <c r="C1878" s="73" t="s">
        <v>947</v>
      </c>
      <c r="D1878" s="70" t="s">
        <v>79</v>
      </c>
      <c r="E1878" s="71">
        <v>324</v>
      </c>
      <c r="F1878" s="71">
        <v>1410</v>
      </c>
      <c r="G1878" s="70" t="s">
        <v>347</v>
      </c>
      <c r="H1878" s="70" t="s">
        <v>117</v>
      </c>
    </row>
    <row r="1879" spans="1:8" x14ac:dyDescent="0.25">
      <c r="A1879" s="70" t="s">
        <v>1688</v>
      </c>
      <c r="B1879" s="70" t="s">
        <v>972</v>
      </c>
      <c r="C1879" s="73" t="s">
        <v>1554</v>
      </c>
      <c r="D1879" s="70" t="s">
        <v>79</v>
      </c>
      <c r="E1879" s="71">
        <v>489</v>
      </c>
      <c r="F1879" s="71">
        <v>1255</v>
      </c>
      <c r="G1879" s="70" t="s">
        <v>347</v>
      </c>
      <c r="H1879" s="70" t="s">
        <v>125</v>
      </c>
    </row>
    <row r="1880" spans="1:8" x14ac:dyDescent="0.25">
      <c r="A1880" s="70" t="s">
        <v>1689</v>
      </c>
      <c r="B1880" s="70" t="s">
        <v>416</v>
      </c>
      <c r="C1880" s="73" t="s">
        <v>2460</v>
      </c>
      <c r="D1880" s="70" t="s">
        <v>250</v>
      </c>
      <c r="E1880" s="71">
        <v>305</v>
      </c>
      <c r="F1880" s="71">
        <v>1616</v>
      </c>
      <c r="G1880" s="70" t="s">
        <v>349</v>
      </c>
      <c r="H1880" s="70" t="s">
        <v>131</v>
      </c>
    </row>
    <row r="1881" spans="1:8" x14ac:dyDescent="0.25">
      <c r="A1881" s="70" t="s">
        <v>1690</v>
      </c>
      <c r="B1881" s="70" t="s">
        <v>1035</v>
      </c>
      <c r="C1881" s="73" t="s">
        <v>1806</v>
      </c>
      <c r="D1881" s="70" t="s">
        <v>82</v>
      </c>
      <c r="E1881" s="71">
        <v>259</v>
      </c>
      <c r="F1881" s="71">
        <v>1482</v>
      </c>
      <c r="G1881" s="70" t="s">
        <v>258</v>
      </c>
      <c r="H1881" s="70" t="s">
        <v>155</v>
      </c>
    </row>
    <row r="1882" spans="1:8" x14ac:dyDescent="0.25">
      <c r="A1882" s="70" t="s">
        <v>1691</v>
      </c>
      <c r="B1882" s="70" t="s">
        <v>1475</v>
      </c>
      <c r="C1882" s="73" t="s">
        <v>1474</v>
      </c>
      <c r="D1882" s="70" t="s">
        <v>79</v>
      </c>
      <c r="E1882" s="71">
        <v>378</v>
      </c>
      <c r="F1882" s="71">
        <v>1477</v>
      </c>
      <c r="G1882" s="70" t="s">
        <v>365</v>
      </c>
      <c r="H1882" s="70" t="s">
        <v>123</v>
      </c>
    </row>
    <row r="1883" spans="1:8" x14ac:dyDescent="0.25">
      <c r="A1883" s="70" t="s">
        <v>1692</v>
      </c>
      <c r="B1883" s="70" t="s">
        <v>533</v>
      </c>
      <c r="C1883" s="73" t="s">
        <v>1794</v>
      </c>
      <c r="D1883" s="70" t="s">
        <v>79</v>
      </c>
      <c r="E1883" s="71">
        <v>310</v>
      </c>
      <c r="F1883" s="71">
        <v>1375</v>
      </c>
      <c r="G1883" s="70" t="s">
        <v>347</v>
      </c>
      <c r="H1883" s="70" t="s">
        <v>115</v>
      </c>
    </row>
    <row r="1884" spans="1:8" x14ac:dyDescent="0.25">
      <c r="A1884" s="70" t="s">
        <v>1314</v>
      </c>
      <c r="B1884" s="70" t="s">
        <v>1314</v>
      </c>
      <c r="C1884" s="73" t="s">
        <v>1677</v>
      </c>
      <c r="D1884" s="70" t="s">
        <v>79</v>
      </c>
      <c r="E1884" s="71">
        <v>281</v>
      </c>
      <c r="F1884" s="71">
        <v>1511</v>
      </c>
      <c r="G1884" s="70" t="s">
        <v>303</v>
      </c>
      <c r="H1884" s="70" t="s">
        <v>119</v>
      </c>
    </row>
    <row r="1885" spans="1:8" x14ac:dyDescent="0.25">
      <c r="A1885" s="70" t="s">
        <v>1225</v>
      </c>
      <c r="B1885" s="70" t="s">
        <v>1225</v>
      </c>
      <c r="C1885" s="73" t="s">
        <v>1225</v>
      </c>
      <c r="D1885" s="70" t="s">
        <v>78</v>
      </c>
      <c r="E1885" s="71">
        <v>602</v>
      </c>
      <c r="F1885" s="71">
        <v>1171</v>
      </c>
      <c r="G1885" s="70" t="s">
        <v>307</v>
      </c>
      <c r="H1885" s="70" t="s">
        <v>107</v>
      </c>
    </row>
    <row r="1886" spans="1:8" x14ac:dyDescent="0.25">
      <c r="A1886" s="70" t="s">
        <v>1693</v>
      </c>
      <c r="B1886" s="70" t="s">
        <v>1661</v>
      </c>
      <c r="C1886" s="73" t="s">
        <v>1474</v>
      </c>
      <c r="D1886" s="70" t="s">
        <v>79</v>
      </c>
      <c r="E1886" s="71">
        <v>287</v>
      </c>
      <c r="F1886" s="71">
        <v>1537</v>
      </c>
      <c r="G1886" s="70" t="s">
        <v>303</v>
      </c>
      <c r="H1886" s="70" t="s">
        <v>123</v>
      </c>
    </row>
    <row r="1887" spans="1:8" x14ac:dyDescent="0.25">
      <c r="A1887" s="70" t="s">
        <v>658</v>
      </c>
      <c r="B1887" s="70" t="s">
        <v>658</v>
      </c>
      <c r="C1887" s="73" t="s">
        <v>1805</v>
      </c>
      <c r="D1887" s="70" t="s">
        <v>81</v>
      </c>
      <c r="E1887" s="71">
        <v>311</v>
      </c>
      <c r="F1887" s="71">
        <v>1523</v>
      </c>
      <c r="G1887" s="70" t="s">
        <v>285</v>
      </c>
      <c r="H1887" s="70" t="s">
        <v>131</v>
      </c>
    </row>
    <row r="1888" spans="1:8" x14ac:dyDescent="0.25">
      <c r="A1888" s="70" t="s">
        <v>1694</v>
      </c>
      <c r="B1888" s="70" t="s">
        <v>1523</v>
      </c>
      <c r="C1888" s="73" t="s">
        <v>2460</v>
      </c>
      <c r="D1888" s="70" t="s">
        <v>250</v>
      </c>
      <c r="E1888" s="71">
        <v>258</v>
      </c>
      <c r="F1888" s="71">
        <v>1620</v>
      </c>
      <c r="G1888" s="70" t="s">
        <v>1104</v>
      </c>
      <c r="H1888" s="70" t="s">
        <v>131</v>
      </c>
    </row>
    <row r="1889" spans="1:8" x14ac:dyDescent="0.25">
      <c r="A1889" s="70" t="s">
        <v>1695</v>
      </c>
      <c r="B1889" s="70" t="s">
        <v>1695</v>
      </c>
      <c r="C1889" s="73" t="s">
        <v>2460</v>
      </c>
      <c r="D1889" s="70" t="s">
        <v>250</v>
      </c>
      <c r="E1889" s="71">
        <v>247</v>
      </c>
      <c r="F1889" s="71">
        <v>1629</v>
      </c>
      <c r="G1889" s="70" t="s">
        <v>285</v>
      </c>
      <c r="H1889" s="70" t="s">
        <v>131</v>
      </c>
    </row>
    <row r="1890" spans="1:8" x14ac:dyDescent="0.25">
      <c r="A1890" s="70" t="s">
        <v>1696</v>
      </c>
      <c r="B1890" s="70" t="s">
        <v>1265</v>
      </c>
      <c r="C1890" s="73" t="s">
        <v>1808</v>
      </c>
      <c r="D1890" s="70" t="s">
        <v>82</v>
      </c>
      <c r="E1890" s="71">
        <v>314</v>
      </c>
      <c r="F1890" s="71">
        <v>1402</v>
      </c>
      <c r="G1890" s="70" t="s">
        <v>258</v>
      </c>
      <c r="H1890" s="70" t="s">
        <v>157</v>
      </c>
    </row>
    <row r="1891" spans="1:8" x14ac:dyDescent="0.25">
      <c r="A1891" s="70" t="s">
        <v>1697</v>
      </c>
      <c r="B1891" s="70" t="s">
        <v>402</v>
      </c>
      <c r="C1891" s="73" t="s">
        <v>1805</v>
      </c>
      <c r="D1891" s="70" t="s">
        <v>81</v>
      </c>
      <c r="E1891" s="71">
        <v>360</v>
      </c>
      <c r="F1891" s="71">
        <v>1454</v>
      </c>
      <c r="G1891" s="70" t="s">
        <v>273</v>
      </c>
      <c r="H1891" s="70" t="s">
        <v>153</v>
      </c>
    </row>
    <row r="1892" spans="1:8" x14ac:dyDescent="0.25">
      <c r="A1892" s="70" t="s">
        <v>1698</v>
      </c>
      <c r="B1892" s="70" t="s">
        <v>907</v>
      </c>
      <c r="C1892" s="73" t="s">
        <v>1797</v>
      </c>
      <c r="D1892" s="70" t="s">
        <v>79</v>
      </c>
      <c r="E1892" s="71">
        <v>391</v>
      </c>
      <c r="F1892" s="71">
        <v>1314</v>
      </c>
      <c r="G1892" s="70" t="s">
        <v>347</v>
      </c>
      <c r="H1892" s="70" t="s">
        <v>121</v>
      </c>
    </row>
    <row r="1893" spans="1:8" x14ac:dyDescent="0.25">
      <c r="A1893" s="70" t="s">
        <v>1699</v>
      </c>
      <c r="B1893" s="70" t="s">
        <v>907</v>
      </c>
      <c r="C1893" s="73" t="s">
        <v>1797</v>
      </c>
      <c r="D1893" s="70" t="s">
        <v>79</v>
      </c>
      <c r="E1893" s="71">
        <v>397</v>
      </c>
      <c r="F1893" s="71">
        <v>1320</v>
      </c>
      <c r="G1893" s="70" t="s">
        <v>347</v>
      </c>
      <c r="H1893" s="70" t="s">
        <v>121</v>
      </c>
    </row>
    <row r="1894" spans="1:8" x14ac:dyDescent="0.25">
      <c r="A1894" s="70" t="s">
        <v>1700</v>
      </c>
      <c r="B1894" s="70" t="s">
        <v>955</v>
      </c>
      <c r="C1894" s="73" t="s">
        <v>1798</v>
      </c>
      <c r="D1894" s="70" t="s">
        <v>82</v>
      </c>
      <c r="E1894" s="71">
        <v>244</v>
      </c>
      <c r="F1894" s="71">
        <v>1452</v>
      </c>
      <c r="G1894" s="70" t="s">
        <v>258</v>
      </c>
      <c r="H1894" s="70" t="s">
        <v>155</v>
      </c>
    </row>
    <row r="1895" spans="1:8" x14ac:dyDescent="0.25">
      <c r="A1895" s="70" t="s">
        <v>824</v>
      </c>
      <c r="B1895" s="70" t="s">
        <v>824</v>
      </c>
      <c r="C1895" s="73" t="s">
        <v>1285</v>
      </c>
      <c r="D1895" s="70" t="s">
        <v>81</v>
      </c>
      <c r="E1895" s="71">
        <v>356</v>
      </c>
      <c r="F1895" s="71">
        <v>1440</v>
      </c>
      <c r="G1895" s="70" t="s">
        <v>273</v>
      </c>
      <c r="H1895" s="70" t="s">
        <v>153</v>
      </c>
    </row>
    <row r="1896" spans="1:8" x14ac:dyDescent="0.25">
      <c r="A1896" s="70" t="s">
        <v>1701</v>
      </c>
      <c r="B1896" s="70" t="s">
        <v>1038</v>
      </c>
      <c r="C1896" s="73" t="s">
        <v>1811</v>
      </c>
      <c r="D1896" s="70" t="s">
        <v>81</v>
      </c>
      <c r="E1896" s="71">
        <v>436</v>
      </c>
      <c r="F1896" s="71">
        <v>1327</v>
      </c>
      <c r="G1896" s="70" t="s">
        <v>255</v>
      </c>
      <c r="H1896" s="70" t="s">
        <v>127</v>
      </c>
    </row>
    <row r="1897" spans="1:8" x14ac:dyDescent="0.25">
      <c r="A1897" s="70" t="s">
        <v>145</v>
      </c>
      <c r="B1897" s="70" t="s">
        <v>619</v>
      </c>
      <c r="C1897" s="73" t="s">
        <v>1811</v>
      </c>
      <c r="D1897" s="70" t="s">
        <v>81</v>
      </c>
      <c r="E1897" s="71">
        <v>391</v>
      </c>
      <c r="F1897" s="71">
        <v>1240</v>
      </c>
      <c r="G1897" s="70" t="s">
        <v>333</v>
      </c>
      <c r="H1897" s="70" t="s">
        <v>145</v>
      </c>
    </row>
    <row r="1898" spans="1:8" x14ac:dyDescent="0.25">
      <c r="A1898" s="70" t="s">
        <v>627</v>
      </c>
      <c r="B1898" s="70" t="s">
        <v>627</v>
      </c>
      <c r="C1898" s="73" t="s">
        <v>1800</v>
      </c>
      <c r="D1898" s="70" t="s">
        <v>82</v>
      </c>
      <c r="E1898" s="71">
        <v>290</v>
      </c>
      <c r="F1898" s="71">
        <v>1353</v>
      </c>
      <c r="G1898" s="70" t="s">
        <v>258</v>
      </c>
      <c r="H1898" s="70" t="s">
        <v>155</v>
      </c>
    </row>
    <row r="1899" spans="1:8" x14ac:dyDescent="0.25">
      <c r="A1899" s="70" t="s">
        <v>1702</v>
      </c>
      <c r="B1899" s="70" t="s">
        <v>709</v>
      </c>
      <c r="C1899" s="73" t="s">
        <v>725</v>
      </c>
      <c r="D1899" s="70" t="s">
        <v>79</v>
      </c>
      <c r="E1899" s="71">
        <v>359</v>
      </c>
      <c r="F1899" s="71">
        <v>1406</v>
      </c>
      <c r="G1899" s="70" t="s">
        <v>365</v>
      </c>
      <c r="H1899" s="70" t="s">
        <v>113</v>
      </c>
    </row>
    <row r="1900" spans="1:8" x14ac:dyDescent="0.25">
      <c r="A1900" s="70" t="s">
        <v>1703</v>
      </c>
      <c r="B1900" s="70" t="s">
        <v>1704</v>
      </c>
      <c r="C1900" s="73" t="s">
        <v>1810</v>
      </c>
      <c r="D1900" s="70" t="s">
        <v>83</v>
      </c>
      <c r="E1900" s="71">
        <v>382</v>
      </c>
      <c r="F1900" s="71">
        <v>1287</v>
      </c>
      <c r="G1900" s="70" t="s">
        <v>389</v>
      </c>
      <c r="H1900" s="70" t="s">
        <v>165</v>
      </c>
    </row>
    <row r="1901" spans="1:8" x14ac:dyDescent="0.25">
      <c r="A1901" s="70" t="s">
        <v>1705</v>
      </c>
      <c r="B1901" s="70" t="s">
        <v>927</v>
      </c>
      <c r="C1901" s="73" t="s">
        <v>1796</v>
      </c>
      <c r="D1901" s="70" t="s">
        <v>82</v>
      </c>
      <c r="E1901" s="71">
        <v>344</v>
      </c>
      <c r="F1901" s="71">
        <v>1342</v>
      </c>
      <c r="G1901" s="70" t="s">
        <v>258</v>
      </c>
      <c r="H1901" s="70" t="s">
        <v>157</v>
      </c>
    </row>
    <row r="1902" spans="1:8" x14ac:dyDescent="0.25">
      <c r="A1902" s="70" t="s">
        <v>1706</v>
      </c>
      <c r="B1902" s="70" t="s">
        <v>409</v>
      </c>
      <c r="C1902" s="73" t="s">
        <v>1134</v>
      </c>
      <c r="D1902" s="70" t="s">
        <v>82</v>
      </c>
      <c r="E1902" s="71">
        <v>683</v>
      </c>
      <c r="F1902" s="71">
        <v>1213</v>
      </c>
      <c r="G1902" s="70" t="s">
        <v>252</v>
      </c>
      <c r="H1902" s="70" t="s">
        <v>91</v>
      </c>
    </row>
  </sheetData>
  <sheetProtection password="EED5" sheet="1" objects="1" scenarios="1"/>
  <sortState ref="A90:D103">
    <sortCondition ref="A90:A103"/>
    <sortCondition ref="B90:B103"/>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14"/>
  <sheetViews>
    <sheetView workbookViewId="0">
      <pane xSplit="6" ySplit="3" topLeftCell="G331" activePane="bottomRight" state="frozen"/>
      <selection pane="topRight" activeCell="G1" sqref="G1"/>
      <selection pane="bottomLeft" activeCell="A4" sqref="A4"/>
      <selection pane="bottomRight"/>
    </sheetView>
  </sheetViews>
  <sheetFormatPr defaultRowHeight="15" x14ac:dyDescent="0.25"/>
  <cols>
    <col min="1" max="1" width="24.85546875" customWidth="1"/>
    <col min="2" max="2" width="26" style="17" customWidth="1"/>
    <col min="5" max="5" width="11.28515625" bestFit="1" customWidth="1"/>
    <col min="6" max="6" width="9.5703125" bestFit="1" customWidth="1"/>
    <col min="10" max="10" width="10.7109375" bestFit="1" customWidth="1"/>
    <col min="11" max="11" width="9.5703125" bestFit="1" customWidth="1"/>
  </cols>
  <sheetData>
    <row r="1" spans="1:55" ht="14.25" x14ac:dyDescent="0.25">
      <c r="A1" s="1" t="s">
        <v>3334</v>
      </c>
      <c r="H1">
        <f>MIN(H4:H161)</f>
        <v>219</v>
      </c>
      <c r="I1">
        <f>MAX(I4:I161)</f>
        <v>1029</v>
      </c>
      <c r="L1">
        <f>MIN(L4:L161)</f>
        <v>1024</v>
      </c>
      <c r="M1">
        <f>MAX(M4:M161)</f>
        <v>1586</v>
      </c>
      <c r="P1">
        <f>MIN(P4:P161)</f>
        <v>5</v>
      </c>
      <c r="Q1">
        <f>MAX(Q4:Q161)</f>
        <v>200</v>
      </c>
      <c r="T1">
        <f>MIN(T4:T161)</f>
        <v>3</v>
      </c>
      <c r="U1">
        <f>MAX(U4:U161)</f>
        <v>45</v>
      </c>
      <c r="X1">
        <f>MIN(X4:X161)</f>
        <v>13</v>
      </c>
      <c r="Y1">
        <f>MAX(Y4:Y161)</f>
        <v>100</v>
      </c>
      <c r="AB1">
        <f>MIN(AB4:AB161)</f>
        <v>337</v>
      </c>
      <c r="AC1">
        <f>MAX(AC4:AC161)</f>
        <v>2231</v>
      </c>
      <c r="AG1">
        <f>MIN(AG4:AG161)</f>
        <v>258</v>
      </c>
      <c r="AH1">
        <f>MAX(AH4:AH161)</f>
        <v>1681</v>
      </c>
      <c r="AL1">
        <f>MIN(AL4:AL161)</f>
        <v>237</v>
      </c>
      <c r="AM1">
        <f>MAX(AM4:AM161)</f>
        <v>1538</v>
      </c>
      <c r="AQ1">
        <f>MIN(AQ4:AQ161)</f>
        <v>0.100687</v>
      </c>
      <c r="AR1">
        <f>MAX(AR4:AR161)</f>
        <v>59.123800000000003</v>
      </c>
      <c r="AV1">
        <f>MIN(AV4:AV161)</f>
        <v>0.114123</v>
      </c>
      <c r="AW1">
        <f>MAX(AW4:AW161)</f>
        <v>61.499299999999998</v>
      </c>
      <c r="BA1">
        <f>MIN(BA4:BA161)</f>
        <v>0.21398400000000001</v>
      </c>
      <c r="BB1">
        <f>MAX(BB4:BB161)</f>
        <v>83.360900000000001</v>
      </c>
    </row>
    <row r="2" spans="1:55" ht="14.25" x14ac:dyDescent="0.25">
      <c r="A2">
        <v>1</v>
      </c>
      <c r="B2" s="17">
        <v>2</v>
      </c>
      <c r="C2">
        <v>3</v>
      </c>
      <c r="D2">
        <v>4</v>
      </c>
      <c r="E2">
        <v>5</v>
      </c>
      <c r="F2">
        <v>6</v>
      </c>
      <c r="G2">
        <v>7</v>
      </c>
      <c r="H2">
        <v>8</v>
      </c>
      <c r="I2">
        <v>9</v>
      </c>
      <c r="J2">
        <v>10</v>
      </c>
      <c r="K2">
        <v>11</v>
      </c>
      <c r="L2">
        <v>12</v>
      </c>
      <c r="M2">
        <v>13</v>
      </c>
      <c r="N2">
        <v>14</v>
      </c>
      <c r="O2">
        <v>15</v>
      </c>
      <c r="P2">
        <v>16</v>
      </c>
      <c r="Q2">
        <v>17</v>
      </c>
      <c r="R2">
        <v>18</v>
      </c>
      <c r="S2">
        <v>19</v>
      </c>
      <c r="T2">
        <v>20</v>
      </c>
      <c r="U2">
        <v>21</v>
      </c>
      <c r="V2">
        <v>22</v>
      </c>
      <c r="W2">
        <v>23</v>
      </c>
      <c r="X2">
        <v>24</v>
      </c>
      <c r="Y2">
        <v>25</v>
      </c>
      <c r="Z2">
        <v>26</v>
      </c>
      <c r="AA2">
        <v>27</v>
      </c>
      <c r="AB2">
        <v>28</v>
      </c>
      <c r="AC2">
        <v>29</v>
      </c>
      <c r="AD2">
        <v>30</v>
      </c>
      <c r="AE2">
        <v>31</v>
      </c>
      <c r="AF2">
        <v>32</v>
      </c>
      <c r="AG2">
        <v>33</v>
      </c>
      <c r="AH2">
        <v>34</v>
      </c>
      <c r="AI2">
        <v>35</v>
      </c>
      <c r="AJ2">
        <v>36</v>
      </c>
      <c r="AK2">
        <v>37</v>
      </c>
      <c r="AL2">
        <v>38</v>
      </c>
      <c r="AM2">
        <v>39</v>
      </c>
      <c r="AN2">
        <v>40</v>
      </c>
      <c r="AO2">
        <v>41</v>
      </c>
      <c r="AP2">
        <v>42</v>
      </c>
      <c r="AQ2">
        <v>43</v>
      </c>
      <c r="AR2">
        <v>44</v>
      </c>
      <c r="AS2">
        <v>45</v>
      </c>
      <c r="AT2">
        <v>46</v>
      </c>
      <c r="AU2">
        <v>47</v>
      </c>
      <c r="AV2">
        <v>48</v>
      </c>
      <c r="AW2">
        <v>49</v>
      </c>
      <c r="AX2">
        <v>50</v>
      </c>
      <c r="AY2">
        <v>51</v>
      </c>
      <c r="AZ2">
        <v>52</v>
      </c>
      <c r="BA2">
        <v>53</v>
      </c>
      <c r="BB2">
        <v>54</v>
      </c>
      <c r="BC2">
        <v>55</v>
      </c>
    </row>
    <row r="3" spans="1:55" ht="39.200000000000003" x14ac:dyDescent="0.25">
      <c r="A3" s="6" t="s">
        <v>84</v>
      </c>
      <c r="B3" s="18" t="s">
        <v>172</v>
      </c>
      <c r="C3" s="5" t="s">
        <v>9</v>
      </c>
      <c r="D3" s="6" t="s">
        <v>10</v>
      </c>
      <c r="E3" s="6" t="s">
        <v>3134</v>
      </c>
      <c r="F3" s="6" t="s">
        <v>12</v>
      </c>
      <c r="G3" s="6" t="s">
        <v>13</v>
      </c>
      <c r="H3" s="6" t="s">
        <v>14</v>
      </c>
      <c r="I3" s="6" t="s">
        <v>15</v>
      </c>
      <c r="J3" s="6" t="s">
        <v>16</v>
      </c>
      <c r="K3" s="6" t="s">
        <v>17</v>
      </c>
      <c r="L3" s="6" t="s">
        <v>18</v>
      </c>
      <c r="M3" s="6" t="s">
        <v>19</v>
      </c>
      <c r="N3" s="6" t="s">
        <v>20</v>
      </c>
      <c r="O3" s="6" t="s">
        <v>21</v>
      </c>
      <c r="P3" s="6" t="s">
        <v>22</v>
      </c>
      <c r="Q3" s="6" t="s">
        <v>23</v>
      </c>
      <c r="R3" s="6" t="s">
        <v>24</v>
      </c>
      <c r="S3" s="6" t="s">
        <v>25</v>
      </c>
      <c r="T3" s="6" t="s">
        <v>26</v>
      </c>
      <c r="U3" s="6" t="s">
        <v>27</v>
      </c>
      <c r="V3" s="6" t="s">
        <v>28</v>
      </c>
      <c r="W3" s="6" t="s">
        <v>29</v>
      </c>
      <c r="X3" s="6" t="s">
        <v>30</v>
      </c>
      <c r="Y3" s="6" t="s">
        <v>31</v>
      </c>
      <c r="Z3" s="6" t="s">
        <v>32</v>
      </c>
      <c r="AA3" s="6" t="s">
        <v>33</v>
      </c>
      <c r="AB3" s="6" t="s">
        <v>34</v>
      </c>
      <c r="AC3" s="6" t="s">
        <v>35</v>
      </c>
      <c r="AD3" s="6" t="s">
        <v>36</v>
      </c>
      <c r="AE3" s="6" t="s">
        <v>37</v>
      </c>
      <c r="AF3" s="6" t="s">
        <v>38</v>
      </c>
      <c r="AG3" s="6" t="s">
        <v>39</v>
      </c>
      <c r="AH3" s="6" t="s">
        <v>40</v>
      </c>
      <c r="AI3" s="6" t="s">
        <v>41</v>
      </c>
      <c r="AJ3" s="6" t="s">
        <v>42</v>
      </c>
      <c r="AK3" s="6" t="s">
        <v>43</v>
      </c>
      <c r="AL3" s="6" t="s">
        <v>44</v>
      </c>
      <c r="AM3" s="6" t="s">
        <v>45</v>
      </c>
      <c r="AN3" s="6" t="s">
        <v>46</v>
      </c>
      <c r="AO3" s="6" t="s">
        <v>47</v>
      </c>
      <c r="AP3" s="6" t="s">
        <v>48</v>
      </c>
      <c r="AQ3" s="6" t="s">
        <v>49</v>
      </c>
      <c r="AR3" s="6" t="s">
        <v>50</v>
      </c>
      <c r="AS3" s="6" t="s">
        <v>51</v>
      </c>
      <c r="AT3" s="6" t="s">
        <v>52</v>
      </c>
      <c r="AU3" s="6" t="s">
        <v>53</v>
      </c>
      <c r="AV3" s="6" t="s">
        <v>54</v>
      </c>
      <c r="AW3" s="6" t="s">
        <v>55</v>
      </c>
      <c r="AX3" s="6" t="s">
        <v>56</v>
      </c>
      <c r="AY3" s="6" t="s">
        <v>57</v>
      </c>
      <c r="AZ3" s="6" t="s">
        <v>58</v>
      </c>
      <c r="BA3" s="6" t="s">
        <v>59</v>
      </c>
      <c r="BB3" s="6" t="s">
        <v>60</v>
      </c>
      <c r="BC3" s="6" t="s">
        <v>61</v>
      </c>
    </row>
    <row r="4" spans="1:55" ht="14.25" x14ac:dyDescent="0.25">
      <c r="A4" s="75" t="s">
        <v>240</v>
      </c>
      <c r="B4" s="19" t="s">
        <v>77</v>
      </c>
      <c r="C4" s="7" t="s">
        <v>63</v>
      </c>
      <c r="D4" s="9"/>
      <c r="E4" s="76">
        <v>10201618</v>
      </c>
      <c r="F4" s="9">
        <v>413.5856</v>
      </c>
      <c r="G4" s="9">
        <v>127.998</v>
      </c>
      <c r="H4" s="9">
        <v>219</v>
      </c>
      <c r="I4" s="9">
        <v>1029</v>
      </c>
      <c r="J4" s="9">
        <v>1347.3743999999999</v>
      </c>
      <c r="K4" s="9">
        <v>129.8381</v>
      </c>
      <c r="L4" s="9">
        <v>1024</v>
      </c>
      <c r="M4" s="9">
        <v>1586</v>
      </c>
      <c r="N4" s="9">
        <v>188.81</v>
      </c>
      <c r="O4" s="9">
        <v>32.667499999999997</v>
      </c>
      <c r="P4" s="9">
        <v>5</v>
      </c>
      <c r="Q4" s="9">
        <v>200</v>
      </c>
      <c r="R4" s="9">
        <v>15.372</v>
      </c>
      <c r="S4" s="9">
        <v>9.5402000000000005</v>
      </c>
      <c r="T4" s="9">
        <v>3</v>
      </c>
      <c r="U4" s="9">
        <v>45</v>
      </c>
      <c r="V4" s="9">
        <v>64.767200000000003</v>
      </c>
      <c r="W4" s="9">
        <v>18.9848</v>
      </c>
      <c r="X4" s="9">
        <v>13</v>
      </c>
      <c r="Y4" s="9">
        <v>100</v>
      </c>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row>
    <row r="5" spans="1:55" ht="14.25" x14ac:dyDescent="0.25">
      <c r="A5" s="50" t="s">
        <v>2473</v>
      </c>
      <c r="B5" s="19" t="s">
        <v>62</v>
      </c>
      <c r="C5" s="7" t="s">
        <v>63</v>
      </c>
      <c r="D5" s="48" t="s">
        <v>64</v>
      </c>
      <c r="E5" s="76">
        <v>100996</v>
      </c>
      <c r="F5" s="9">
        <v>245.48699999999999</v>
      </c>
      <c r="G5" s="9">
        <v>4.2536699999999996</v>
      </c>
      <c r="H5" s="9">
        <v>219</v>
      </c>
      <c r="I5" s="9">
        <v>250</v>
      </c>
      <c r="J5" s="9">
        <v>1464.16</v>
      </c>
      <c r="K5" s="9">
        <v>15.4672</v>
      </c>
      <c r="L5" s="9">
        <v>1435</v>
      </c>
      <c r="M5" s="9">
        <v>1569</v>
      </c>
      <c r="N5" s="9">
        <v>199.80099999999999</v>
      </c>
      <c r="O5" s="9">
        <v>5.1817099999999998</v>
      </c>
      <c r="P5" s="9">
        <v>38</v>
      </c>
      <c r="Q5" s="9">
        <v>200</v>
      </c>
      <c r="R5" s="9">
        <v>10.5314</v>
      </c>
      <c r="S5" s="9">
        <v>8.0111000000000008</v>
      </c>
      <c r="T5" s="9">
        <v>3</v>
      </c>
      <c r="U5" s="9">
        <v>45</v>
      </c>
      <c r="V5" s="9">
        <v>58.666200000000003</v>
      </c>
      <c r="W5" s="9">
        <v>11.1997</v>
      </c>
      <c r="X5" s="9">
        <v>40</v>
      </c>
      <c r="Y5" s="9">
        <v>97</v>
      </c>
      <c r="Z5" s="9">
        <v>431.06400000000002</v>
      </c>
      <c r="AA5" s="9">
        <v>21.1999</v>
      </c>
      <c r="AB5" s="9">
        <v>363</v>
      </c>
      <c r="AC5" s="9">
        <v>515</v>
      </c>
      <c r="AD5" s="9">
        <v>43452500</v>
      </c>
      <c r="AE5" s="9">
        <v>327.30099999999999</v>
      </c>
      <c r="AF5" s="9">
        <v>15.385300000000001</v>
      </c>
      <c r="AG5" s="9">
        <v>276</v>
      </c>
      <c r="AH5" s="9">
        <v>389</v>
      </c>
      <c r="AI5" s="9">
        <v>32992900</v>
      </c>
      <c r="AJ5" s="9">
        <v>300.02499999999998</v>
      </c>
      <c r="AK5" s="9">
        <v>13.908300000000001</v>
      </c>
      <c r="AL5" s="9">
        <v>253</v>
      </c>
      <c r="AM5" s="9">
        <v>355</v>
      </c>
      <c r="AN5" s="9">
        <v>30243500</v>
      </c>
      <c r="AO5" s="9">
        <v>0.84833599999999998</v>
      </c>
      <c r="AP5" s="9">
        <v>0.165769</v>
      </c>
      <c r="AQ5" s="9">
        <v>0.23286200000000001</v>
      </c>
      <c r="AR5" s="9">
        <v>2.3340399999999999</v>
      </c>
      <c r="AS5" s="9">
        <v>85514.8</v>
      </c>
      <c r="AT5" s="9">
        <v>0.94414100000000001</v>
      </c>
      <c r="AU5" s="9">
        <v>0.17371400000000001</v>
      </c>
      <c r="AV5" s="9">
        <v>0.250753</v>
      </c>
      <c r="AW5" s="9">
        <v>2.4867400000000002</v>
      </c>
      <c r="AX5" s="9">
        <v>95172.2</v>
      </c>
      <c r="AY5" s="9">
        <v>1.62466</v>
      </c>
      <c r="AZ5" s="9">
        <v>0.21815899999999999</v>
      </c>
      <c r="BA5" s="9">
        <v>0.38784200000000002</v>
      </c>
      <c r="BB5" s="9">
        <v>3.5464699999999998</v>
      </c>
      <c r="BC5" s="9">
        <v>163771</v>
      </c>
    </row>
    <row r="6" spans="1:55" ht="14.25" x14ac:dyDescent="0.25">
      <c r="A6" s="50" t="s">
        <v>2474</v>
      </c>
      <c r="B6" s="19" t="s">
        <v>65</v>
      </c>
      <c r="C6" s="7" t="s">
        <v>63</v>
      </c>
      <c r="D6" s="48" t="s">
        <v>66</v>
      </c>
      <c r="E6" s="76">
        <v>3870862</v>
      </c>
      <c r="F6" s="9">
        <v>303.03800000000001</v>
      </c>
      <c r="G6" s="9">
        <v>27.527000000000001</v>
      </c>
      <c r="H6" s="9">
        <v>251</v>
      </c>
      <c r="I6" s="9">
        <v>350</v>
      </c>
      <c r="J6" s="9">
        <v>1445.27</v>
      </c>
      <c r="K6" s="9">
        <v>69.369399999999999</v>
      </c>
      <c r="L6" s="9">
        <v>1277</v>
      </c>
      <c r="M6" s="9">
        <v>1586</v>
      </c>
      <c r="N6" s="9">
        <v>196.28100000000001</v>
      </c>
      <c r="O6" s="9">
        <v>20.875299999999999</v>
      </c>
      <c r="P6" s="9">
        <v>5</v>
      </c>
      <c r="Q6" s="9">
        <v>200</v>
      </c>
      <c r="R6" s="9">
        <v>13.307600000000001</v>
      </c>
      <c r="S6" s="9">
        <v>6.65238</v>
      </c>
      <c r="T6" s="9">
        <v>3</v>
      </c>
      <c r="U6" s="9">
        <v>45</v>
      </c>
      <c r="V6" s="9">
        <v>59.453400000000002</v>
      </c>
      <c r="W6" s="9">
        <v>13.291600000000001</v>
      </c>
      <c r="X6" s="9">
        <v>13</v>
      </c>
      <c r="Y6" s="9">
        <v>100</v>
      </c>
      <c r="Z6" s="9">
        <v>513.65899999999999</v>
      </c>
      <c r="AA6" s="9">
        <v>79.437100000000001</v>
      </c>
      <c r="AB6" s="9">
        <v>337</v>
      </c>
      <c r="AC6" s="9">
        <v>849</v>
      </c>
      <c r="AD6" s="9">
        <v>1987730000</v>
      </c>
      <c r="AE6" s="9">
        <v>389.96800000000002</v>
      </c>
      <c r="AF6" s="9">
        <v>59.761600000000001</v>
      </c>
      <c r="AG6" s="9">
        <v>258</v>
      </c>
      <c r="AH6" s="9">
        <v>640</v>
      </c>
      <c r="AI6" s="9">
        <v>1509080000</v>
      </c>
      <c r="AJ6" s="9">
        <v>357.452</v>
      </c>
      <c r="AK6" s="9">
        <v>54.630200000000002</v>
      </c>
      <c r="AL6" s="9">
        <v>237</v>
      </c>
      <c r="AM6" s="9">
        <v>585</v>
      </c>
      <c r="AN6" s="9">
        <v>1383250000</v>
      </c>
      <c r="AO6" s="9">
        <v>1.66839</v>
      </c>
      <c r="AP6" s="9">
        <v>0.64209899999999998</v>
      </c>
      <c r="AQ6" s="9">
        <v>0.100687</v>
      </c>
      <c r="AR6" s="9">
        <v>5.9675900000000004</v>
      </c>
      <c r="AS6" s="9">
        <v>6456260</v>
      </c>
      <c r="AT6" s="9">
        <v>1.7946200000000001</v>
      </c>
      <c r="AU6" s="9">
        <v>0.66763799999999995</v>
      </c>
      <c r="AV6" s="9">
        <v>0.114123</v>
      </c>
      <c r="AW6" s="9">
        <v>6.2551500000000004</v>
      </c>
      <c r="AX6" s="9">
        <v>6944740</v>
      </c>
      <c r="AY6" s="9">
        <v>2.7351899999999998</v>
      </c>
      <c r="AZ6" s="9">
        <v>0.87614800000000004</v>
      </c>
      <c r="BA6" s="9">
        <v>0.21398400000000001</v>
      </c>
      <c r="BB6" s="9">
        <v>8.5378399999999992</v>
      </c>
      <c r="BC6" s="9">
        <v>10584500</v>
      </c>
    </row>
    <row r="7" spans="1:55" ht="14.25" x14ac:dyDescent="0.25">
      <c r="A7" s="50" t="s">
        <v>2475</v>
      </c>
      <c r="B7" s="19" t="s">
        <v>67</v>
      </c>
      <c r="C7" s="7" t="s">
        <v>63</v>
      </c>
      <c r="D7" s="48" t="s">
        <v>68</v>
      </c>
      <c r="E7" s="76">
        <v>3013770</v>
      </c>
      <c r="F7" s="9">
        <v>396.30099999999999</v>
      </c>
      <c r="G7" s="9">
        <v>29.018599999999999</v>
      </c>
      <c r="H7" s="9">
        <v>351</v>
      </c>
      <c r="I7" s="9">
        <v>450</v>
      </c>
      <c r="J7" s="9">
        <v>1352.65</v>
      </c>
      <c r="K7" s="9">
        <v>79.343699999999998</v>
      </c>
      <c r="L7" s="9">
        <v>1118</v>
      </c>
      <c r="M7" s="9">
        <v>1567</v>
      </c>
      <c r="N7" s="9">
        <v>189.31100000000001</v>
      </c>
      <c r="O7" s="9">
        <v>32.448500000000003</v>
      </c>
      <c r="P7" s="9">
        <v>5</v>
      </c>
      <c r="Q7" s="9">
        <v>200</v>
      </c>
      <c r="R7" s="9">
        <v>16.332100000000001</v>
      </c>
      <c r="S7" s="9">
        <v>9.5113599999999998</v>
      </c>
      <c r="T7" s="9">
        <v>3</v>
      </c>
      <c r="U7" s="9">
        <v>45</v>
      </c>
      <c r="V7" s="9">
        <v>65.520799999999994</v>
      </c>
      <c r="W7" s="9">
        <v>19.676600000000001</v>
      </c>
      <c r="X7" s="9">
        <v>13</v>
      </c>
      <c r="Y7" s="9">
        <v>100</v>
      </c>
      <c r="Z7" s="9">
        <v>716.298</v>
      </c>
      <c r="AA7" s="9">
        <v>97.837500000000006</v>
      </c>
      <c r="AB7" s="9">
        <v>404</v>
      </c>
      <c r="AC7" s="9">
        <v>1332</v>
      </c>
      <c r="AD7" s="9">
        <v>2158230000</v>
      </c>
      <c r="AE7" s="9">
        <v>543.30499999999995</v>
      </c>
      <c r="AF7" s="9">
        <v>73.588300000000004</v>
      </c>
      <c r="AG7" s="9">
        <v>310</v>
      </c>
      <c r="AH7" s="9">
        <v>1004</v>
      </c>
      <c r="AI7" s="9">
        <v>1636990000</v>
      </c>
      <c r="AJ7" s="9">
        <v>497.87299999999999</v>
      </c>
      <c r="AK7" s="9">
        <v>67.270799999999994</v>
      </c>
      <c r="AL7" s="9">
        <v>285</v>
      </c>
      <c r="AM7" s="9">
        <v>918</v>
      </c>
      <c r="AN7" s="9">
        <v>1500110000</v>
      </c>
      <c r="AO7" s="9">
        <v>4.2535600000000002</v>
      </c>
      <c r="AP7" s="9">
        <v>1.6541999999999999</v>
      </c>
      <c r="AQ7" s="9">
        <v>0.23347300000000001</v>
      </c>
      <c r="AR7" s="9">
        <v>14.4169</v>
      </c>
      <c r="AS7" s="9">
        <v>12816100</v>
      </c>
      <c r="AT7" s="9">
        <v>4.4750399999999999</v>
      </c>
      <c r="AU7" s="9">
        <v>1.7180200000000001</v>
      </c>
      <c r="AV7" s="9">
        <v>0.25129200000000002</v>
      </c>
      <c r="AW7" s="9">
        <v>15.0212</v>
      </c>
      <c r="AX7" s="9">
        <v>13483400</v>
      </c>
      <c r="AY7" s="9">
        <v>6.2951499999999996</v>
      </c>
      <c r="AZ7" s="9">
        <v>2.2593399999999999</v>
      </c>
      <c r="BA7" s="9">
        <v>0.39752700000000002</v>
      </c>
      <c r="BB7" s="9">
        <v>20.370799999999999</v>
      </c>
      <c r="BC7" s="9">
        <v>18967500</v>
      </c>
    </row>
    <row r="8" spans="1:55" ht="14.25" x14ac:dyDescent="0.25">
      <c r="A8" s="50" t="s">
        <v>2476</v>
      </c>
      <c r="B8" s="19" t="s">
        <v>69</v>
      </c>
      <c r="C8" s="7" t="s">
        <v>63</v>
      </c>
      <c r="D8" s="48" t="s">
        <v>70</v>
      </c>
      <c r="E8" s="76">
        <v>1803448</v>
      </c>
      <c r="F8" s="9">
        <v>491.863</v>
      </c>
      <c r="G8" s="9">
        <v>26.622199999999999</v>
      </c>
      <c r="H8" s="9">
        <v>451</v>
      </c>
      <c r="I8" s="9">
        <v>550</v>
      </c>
      <c r="J8" s="9">
        <v>1286.1500000000001</v>
      </c>
      <c r="K8" s="9">
        <v>100.422</v>
      </c>
      <c r="L8" s="9">
        <v>1096</v>
      </c>
      <c r="M8" s="9">
        <v>1509</v>
      </c>
      <c r="N8" s="9">
        <v>180.691</v>
      </c>
      <c r="O8" s="9">
        <v>37.884999999999998</v>
      </c>
      <c r="P8" s="9">
        <v>5</v>
      </c>
      <c r="Q8" s="9">
        <v>200</v>
      </c>
      <c r="R8" s="9">
        <v>17.0686</v>
      </c>
      <c r="S8" s="9">
        <v>11.033300000000001</v>
      </c>
      <c r="T8" s="9">
        <v>3</v>
      </c>
      <c r="U8" s="9">
        <v>45</v>
      </c>
      <c r="V8" s="9">
        <v>69.5124</v>
      </c>
      <c r="W8" s="9">
        <v>22.404800000000002</v>
      </c>
      <c r="X8" s="9">
        <v>13</v>
      </c>
      <c r="Y8" s="9">
        <v>100</v>
      </c>
      <c r="Z8" s="9">
        <v>934.3</v>
      </c>
      <c r="AA8" s="9">
        <v>148.19900000000001</v>
      </c>
      <c r="AB8" s="9">
        <v>559</v>
      </c>
      <c r="AC8" s="9">
        <v>1535</v>
      </c>
      <c r="AD8" s="9">
        <v>1684850000</v>
      </c>
      <c r="AE8" s="9">
        <v>708.22</v>
      </c>
      <c r="AF8" s="9">
        <v>111.672</v>
      </c>
      <c r="AG8" s="9">
        <v>427</v>
      </c>
      <c r="AH8" s="9">
        <v>1158</v>
      </c>
      <c r="AI8" s="9">
        <v>1277150000</v>
      </c>
      <c r="AJ8" s="9">
        <v>648.87699999999995</v>
      </c>
      <c r="AK8" s="9">
        <v>102.136</v>
      </c>
      <c r="AL8" s="9">
        <v>392</v>
      </c>
      <c r="AM8" s="9">
        <v>1060</v>
      </c>
      <c r="AN8" s="9">
        <v>1170140000</v>
      </c>
      <c r="AO8" s="9">
        <v>7.9852699999999999</v>
      </c>
      <c r="AP8" s="9">
        <v>3.2227100000000002</v>
      </c>
      <c r="AQ8" s="9">
        <v>0.70711500000000005</v>
      </c>
      <c r="AR8" s="9">
        <v>30.6023</v>
      </c>
      <c r="AS8" s="9">
        <v>14400000</v>
      </c>
      <c r="AT8" s="9">
        <v>8.3434699999999999</v>
      </c>
      <c r="AU8" s="9">
        <v>3.34632</v>
      </c>
      <c r="AV8" s="9">
        <v>0.79761400000000005</v>
      </c>
      <c r="AW8" s="9">
        <v>31.865400000000001</v>
      </c>
      <c r="AX8" s="9">
        <v>15046000</v>
      </c>
      <c r="AY8" s="9">
        <v>11.5181</v>
      </c>
      <c r="AZ8" s="9">
        <v>4.46638</v>
      </c>
      <c r="BA8" s="9">
        <v>1.5369999999999999</v>
      </c>
      <c r="BB8" s="9">
        <v>42.308700000000002</v>
      </c>
      <c r="BC8" s="9">
        <v>20770800</v>
      </c>
    </row>
    <row r="9" spans="1:55" ht="14.25" x14ac:dyDescent="0.25">
      <c r="A9" s="50" t="s">
        <v>2477</v>
      </c>
      <c r="B9" s="19" t="s">
        <v>71</v>
      </c>
      <c r="C9" s="7" t="s">
        <v>63</v>
      </c>
      <c r="D9" s="48" t="s">
        <v>72</v>
      </c>
      <c r="E9" s="76">
        <v>693418</v>
      </c>
      <c r="F9" s="9">
        <v>600.173</v>
      </c>
      <c r="G9" s="9">
        <v>29.917899999999999</v>
      </c>
      <c r="H9" s="9">
        <v>551</v>
      </c>
      <c r="I9" s="9">
        <v>650</v>
      </c>
      <c r="J9" s="9">
        <v>1161.42</v>
      </c>
      <c r="K9" s="9">
        <v>76.632499999999993</v>
      </c>
      <c r="L9" s="9">
        <v>1084</v>
      </c>
      <c r="M9" s="9">
        <v>1467</v>
      </c>
      <c r="N9" s="9">
        <v>186.065</v>
      </c>
      <c r="O9" s="9">
        <v>32.725200000000001</v>
      </c>
      <c r="P9" s="9">
        <v>5</v>
      </c>
      <c r="Q9" s="9">
        <v>200</v>
      </c>
      <c r="R9" s="9">
        <v>18.719000000000001</v>
      </c>
      <c r="S9" s="9">
        <v>13.856400000000001</v>
      </c>
      <c r="T9" s="9">
        <v>3</v>
      </c>
      <c r="U9" s="9">
        <v>45</v>
      </c>
      <c r="V9" s="9">
        <v>73.341099999999997</v>
      </c>
      <c r="W9" s="9">
        <v>22.5715</v>
      </c>
      <c r="X9" s="9">
        <v>13</v>
      </c>
      <c r="Y9" s="9">
        <v>100</v>
      </c>
      <c r="Z9" s="9">
        <v>1335.53</v>
      </c>
      <c r="AA9" s="9">
        <v>231.53299999999999</v>
      </c>
      <c r="AB9" s="9">
        <v>708</v>
      </c>
      <c r="AC9" s="9">
        <v>1826</v>
      </c>
      <c r="AD9" s="9">
        <v>925849000</v>
      </c>
      <c r="AE9" s="9">
        <v>1011.32</v>
      </c>
      <c r="AF9" s="9">
        <v>172.31399999999999</v>
      </c>
      <c r="AG9" s="9">
        <v>540</v>
      </c>
      <c r="AH9" s="9">
        <v>1376</v>
      </c>
      <c r="AI9" s="9">
        <v>701094000</v>
      </c>
      <c r="AJ9" s="9">
        <v>926.28499999999997</v>
      </c>
      <c r="AK9" s="9">
        <v>156.96299999999999</v>
      </c>
      <c r="AL9" s="9">
        <v>495</v>
      </c>
      <c r="AM9" s="9">
        <v>1259</v>
      </c>
      <c r="AN9" s="9">
        <v>642143000</v>
      </c>
      <c r="AO9" s="9">
        <v>15.435700000000001</v>
      </c>
      <c r="AP9" s="9">
        <v>4.1219400000000004</v>
      </c>
      <c r="AQ9" s="9">
        <v>3.9454500000000001</v>
      </c>
      <c r="AR9" s="9">
        <v>38.456699999999998</v>
      </c>
      <c r="AS9" s="9">
        <v>10700800</v>
      </c>
      <c r="AT9" s="9">
        <v>16.063500000000001</v>
      </c>
      <c r="AU9" s="9">
        <v>4.2771499999999998</v>
      </c>
      <c r="AV9" s="9">
        <v>4.14724</v>
      </c>
      <c r="AW9" s="9">
        <v>40.020899999999997</v>
      </c>
      <c r="AX9" s="9">
        <v>11136000</v>
      </c>
      <c r="AY9" s="9">
        <v>22.182400000000001</v>
      </c>
      <c r="AZ9" s="9">
        <v>5.82803</v>
      </c>
      <c r="BA9" s="9">
        <v>5.9735500000000004</v>
      </c>
      <c r="BB9" s="9">
        <v>53.340499999999999</v>
      </c>
      <c r="BC9" s="9">
        <v>15377900</v>
      </c>
    </row>
    <row r="10" spans="1:55" ht="14.25" x14ac:dyDescent="0.25">
      <c r="A10" s="50" t="s">
        <v>2478</v>
      </c>
      <c r="B10" s="19" t="s">
        <v>73</v>
      </c>
      <c r="C10" s="7" t="s">
        <v>63</v>
      </c>
      <c r="D10" s="48" t="s">
        <v>74</v>
      </c>
      <c r="E10" s="76">
        <v>513615</v>
      </c>
      <c r="F10" s="9">
        <v>700.947</v>
      </c>
      <c r="G10" s="9">
        <v>29.3598</v>
      </c>
      <c r="H10" s="9">
        <v>651</v>
      </c>
      <c r="I10" s="9">
        <v>750</v>
      </c>
      <c r="J10" s="9">
        <v>1105.0999999999999</v>
      </c>
      <c r="K10" s="9">
        <v>70.011099999999999</v>
      </c>
      <c r="L10" s="9">
        <v>1024</v>
      </c>
      <c r="M10" s="9">
        <v>1342</v>
      </c>
      <c r="N10" s="9">
        <v>170.553</v>
      </c>
      <c r="O10" s="9">
        <v>53.721400000000003</v>
      </c>
      <c r="P10" s="9">
        <v>5</v>
      </c>
      <c r="Q10" s="9">
        <v>200</v>
      </c>
      <c r="R10" s="9">
        <v>16.3794</v>
      </c>
      <c r="S10" s="9">
        <v>12.2555</v>
      </c>
      <c r="T10" s="9">
        <v>3</v>
      </c>
      <c r="U10" s="9">
        <v>45</v>
      </c>
      <c r="V10" s="9">
        <v>72.578900000000004</v>
      </c>
      <c r="W10" s="9">
        <v>21.8398</v>
      </c>
      <c r="X10" s="9">
        <v>13</v>
      </c>
      <c r="Y10" s="9">
        <v>100</v>
      </c>
      <c r="Z10" s="9">
        <v>1628.83</v>
      </c>
      <c r="AA10" s="9">
        <v>299.68700000000001</v>
      </c>
      <c r="AB10" s="9">
        <v>879</v>
      </c>
      <c r="AC10" s="9">
        <v>2220</v>
      </c>
      <c r="AD10" s="9">
        <v>836523000</v>
      </c>
      <c r="AE10" s="9">
        <v>1233.58</v>
      </c>
      <c r="AF10" s="9">
        <v>222.881</v>
      </c>
      <c r="AG10" s="9">
        <v>671</v>
      </c>
      <c r="AH10" s="9">
        <v>1673</v>
      </c>
      <c r="AI10" s="9">
        <v>633534000</v>
      </c>
      <c r="AJ10" s="9">
        <v>1129.9100000000001</v>
      </c>
      <c r="AK10" s="9">
        <v>202.98699999999999</v>
      </c>
      <c r="AL10" s="9">
        <v>616</v>
      </c>
      <c r="AM10" s="9">
        <v>1530</v>
      </c>
      <c r="AN10" s="9">
        <v>580291000</v>
      </c>
      <c r="AO10" s="9">
        <v>22.295400000000001</v>
      </c>
      <c r="AP10" s="9">
        <v>6.2319500000000003</v>
      </c>
      <c r="AQ10" s="9">
        <v>7.5188699999999997</v>
      </c>
      <c r="AR10" s="9">
        <v>44.5991</v>
      </c>
      <c r="AS10" s="9">
        <v>11450300</v>
      </c>
      <c r="AT10" s="9">
        <v>23.175599999999999</v>
      </c>
      <c r="AU10" s="9">
        <v>6.4674500000000004</v>
      </c>
      <c r="AV10" s="9">
        <v>7.8479599999999996</v>
      </c>
      <c r="AW10" s="9">
        <v>46.414200000000001</v>
      </c>
      <c r="AX10" s="9">
        <v>11902300</v>
      </c>
      <c r="AY10" s="9">
        <v>32.1389</v>
      </c>
      <c r="AZ10" s="9">
        <v>8.8339400000000001</v>
      </c>
      <c r="BA10" s="9">
        <v>11.4993</v>
      </c>
      <c r="BB10" s="9">
        <v>62.644300000000001</v>
      </c>
      <c r="BC10" s="9">
        <v>16505700</v>
      </c>
    </row>
    <row r="11" spans="1:55" ht="14.25" x14ac:dyDescent="0.25">
      <c r="A11" s="50" t="s">
        <v>2479</v>
      </c>
      <c r="B11" s="20" t="s">
        <v>75</v>
      </c>
      <c r="C11" s="7" t="s">
        <v>63</v>
      </c>
      <c r="D11" s="48" t="s">
        <v>76</v>
      </c>
      <c r="E11" s="76">
        <v>205509</v>
      </c>
      <c r="F11" s="9">
        <v>797.21500000000003</v>
      </c>
      <c r="G11" s="9">
        <v>44.958300000000001</v>
      </c>
      <c r="H11" s="9">
        <v>751</v>
      </c>
      <c r="I11" s="9">
        <v>1029</v>
      </c>
      <c r="J11" s="9">
        <v>1138.8900000000001</v>
      </c>
      <c r="K11" s="9">
        <v>76.599000000000004</v>
      </c>
      <c r="L11" s="9">
        <v>1035</v>
      </c>
      <c r="M11" s="9">
        <v>1309</v>
      </c>
      <c r="N11" s="9">
        <v>161.43</v>
      </c>
      <c r="O11" s="9">
        <v>50.883699999999997</v>
      </c>
      <c r="P11" s="9">
        <v>5</v>
      </c>
      <c r="Q11" s="9">
        <v>200</v>
      </c>
      <c r="R11" s="9">
        <v>13.9062</v>
      </c>
      <c r="S11" s="9">
        <v>7.9328000000000003</v>
      </c>
      <c r="T11" s="9">
        <v>3</v>
      </c>
      <c r="U11" s="9">
        <v>45</v>
      </c>
      <c r="V11" s="9">
        <v>66.819800000000001</v>
      </c>
      <c r="W11" s="9">
        <v>18.737200000000001</v>
      </c>
      <c r="X11" s="9">
        <v>13</v>
      </c>
      <c r="Y11" s="9">
        <v>100</v>
      </c>
      <c r="Z11" s="9">
        <v>1605</v>
      </c>
      <c r="AA11" s="9">
        <v>246.87899999999999</v>
      </c>
      <c r="AB11" s="9">
        <v>1039</v>
      </c>
      <c r="AC11" s="9">
        <v>2231</v>
      </c>
      <c r="AD11" s="9">
        <v>329775000</v>
      </c>
      <c r="AE11" s="9">
        <v>1217.29</v>
      </c>
      <c r="AF11" s="9">
        <v>184.13800000000001</v>
      </c>
      <c r="AG11" s="9">
        <v>791</v>
      </c>
      <c r="AH11" s="9">
        <v>1681</v>
      </c>
      <c r="AI11" s="9">
        <v>250114000</v>
      </c>
      <c r="AJ11" s="9">
        <v>1115.49</v>
      </c>
      <c r="AK11" s="9">
        <v>167.857</v>
      </c>
      <c r="AL11" s="9">
        <v>726</v>
      </c>
      <c r="AM11" s="9">
        <v>1538</v>
      </c>
      <c r="AN11" s="9">
        <v>229196000</v>
      </c>
      <c r="AO11" s="9">
        <v>27.585999999999999</v>
      </c>
      <c r="AP11" s="9">
        <v>7.6400399999999999</v>
      </c>
      <c r="AQ11" s="9">
        <v>8.3055699999999995</v>
      </c>
      <c r="AR11" s="9">
        <v>59.123800000000003</v>
      </c>
      <c r="AS11" s="9">
        <v>5668010</v>
      </c>
      <c r="AT11" s="9">
        <v>28.668299999999999</v>
      </c>
      <c r="AU11" s="9">
        <v>7.9357699999999998</v>
      </c>
      <c r="AV11" s="9">
        <v>8.6625899999999998</v>
      </c>
      <c r="AW11" s="9">
        <v>61.499299999999998</v>
      </c>
      <c r="AX11" s="9">
        <v>5890400</v>
      </c>
      <c r="AY11" s="9">
        <v>39.571300000000001</v>
      </c>
      <c r="AZ11" s="9">
        <v>10.7906</v>
      </c>
      <c r="BA11" s="9">
        <v>12.6936</v>
      </c>
      <c r="BB11" s="9">
        <v>83.360900000000001</v>
      </c>
      <c r="BC11" s="9">
        <v>8130600</v>
      </c>
    </row>
    <row r="12" spans="1:55" ht="14.25" x14ac:dyDescent="0.25">
      <c r="A12" s="41" t="s">
        <v>3128</v>
      </c>
      <c r="B12" s="21" t="s">
        <v>77</v>
      </c>
      <c r="C12" s="8" t="s">
        <v>78</v>
      </c>
      <c r="D12" s="9">
        <v>7</v>
      </c>
      <c r="E12" s="76">
        <v>503472</v>
      </c>
      <c r="F12" s="9">
        <v>566.995</v>
      </c>
      <c r="G12" s="9">
        <v>159.43199999999999</v>
      </c>
      <c r="H12" s="9">
        <v>333</v>
      </c>
      <c r="I12" s="9">
        <v>1029</v>
      </c>
      <c r="J12" s="9">
        <v>1310.26</v>
      </c>
      <c r="K12" s="9">
        <v>97.138199999999998</v>
      </c>
      <c r="L12" s="9">
        <v>1108</v>
      </c>
      <c r="M12" s="9">
        <v>1416</v>
      </c>
      <c r="N12" s="9">
        <v>164.31</v>
      </c>
      <c r="O12" s="9">
        <v>44.758299999999998</v>
      </c>
      <c r="P12" s="9">
        <v>5</v>
      </c>
      <c r="Q12" s="9">
        <v>200</v>
      </c>
      <c r="R12" s="9">
        <v>20.321300000000001</v>
      </c>
      <c r="S12" s="9">
        <v>9.1953300000000002</v>
      </c>
      <c r="T12" s="9">
        <v>3</v>
      </c>
      <c r="U12" s="9">
        <v>45</v>
      </c>
      <c r="V12" s="9">
        <v>77.4863</v>
      </c>
      <c r="W12" s="9">
        <v>14.999700000000001</v>
      </c>
      <c r="X12" s="9">
        <v>13</v>
      </c>
      <c r="Y12" s="9">
        <v>100</v>
      </c>
      <c r="Z12" s="9">
        <v>1036.58</v>
      </c>
      <c r="AA12" s="9">
        <v>323.22000000000003</v>
      </c>
      <c r="AB12" s="9">
        <v>459</v>
      </c>
      <c r="AC12" s="9">
        <v>2159</v>
      </c>
      <c r="AD12" s="9">
        <v>521818000</v>
      </c>
      <c r="AE12" s="9">
        <v>784.75699999999995</v>
      </c>
      <c r="AF12" s="9">
        <v>245.14699999999999</v>
      </c>
      <c r="AG12" s="9">
        <v>352</v>
      </c>
      <c r="AH12" s="9">
        <v>1627</v>
      </c>
      <c r="AI12" s="9">
        <v>395049000</v>
      </c>
      <c r="AJ12" s="9">
        <v>718.71699999999998</v>
      </c>
      <c r="AK12" s="9">
        <v>224.65</v>
      </c>
      <c r="AL12" s="9">
        <v>324</v>
      </c>
      <c r="AM12" s="9">
        <v>1488</v>
      </c>
      <c r="AN12" s="9">
        <v>361804000</v>
      </c>
      <c r="AO12" s="9">
        <v>11.0146</v>
      </c>
      <c r="AP12" s="9">
        <v>8.9229400000000005</v>
      </c>
      <c r="AQ12" s="9">
        <v>1.8087899999999999</v>
      </c>
      <c r="AR12" s="9">
        <v>49.985700000000001</v>
      </c>
      <c r="AS12" s="9">
        <v>5544800</v>
      </c>
      <c r="AT12" s="9">
        <v>11.4795</v>
      </c>
      <c r="AU12" s="9">
        <v>9.2519600000000004</v>
      </c>
      <c r="AV12" s="9">
        <v>1.93519</v>
      </c>
      <c r="AW12" s="9">
        <v>51.924399999999999</v>
      </c>
      <c r="AX12" s="9">
        <v>5778790</v>
      </c>
      <c r="AY12" s="9">
        <v>15.89</v>
      </c>
      <c r="AZ12" s="9">
        <v>12.6607</v>
      </c>
      <c r="BA12" s="9">
        <v>3.0087999999999999</v>
      </c>
      <c r="BB12" s="9">
        <v>70.692499999999995</v>
      </c>
      <c r="BC12" s="9">
        <v>7999060</v>
      </c>
    </row>
    <row r="13" spans="1:55" ht="14.25" x14ac:dyDescent="0.25">
      <c r="A13" s="41" t="s">
        <v>3129</v>
      </c>
      <c r="B13" s="21" t="s">
        <v>77</v>
      </c>
      <c r="C13" s="8" t="s">
        <v>79</v>
      </c>
      <c r="D13" s="9">
        <v>5</v>
      </c>
      <c r="E13" s="76">
        <v>2741715</v>
      </c>
      <c r="F13" s="9">
        <v>331.69299999999998</v>
      </c>
      <c r="G13" s="9">
        <v>54.673699999999997</v>
      </c>
      <c r="H13" s="9">
        <v>247</v>
      </c>
      <c r="I13" s="9">
        <v>571</v>
      </c>
      <c r="J13" s="9">
        <v>1441.04</v>
      </c>
      <c r="K13" s="9">
        <v>89.480900000000005</v>
      </c>
      <c r="L13" s="9">
        <v>1215</v>
      </c>
      <c r="M13" s="9">
        <v>1571</v>
      </c>
      <c r="N13" s="9">
        <v>195.13</v>
      </c>
      <c r="O13" s="9">
        <v>24.622599999999998</v>
      </c>
      <c r="P13" s="9">
        <v>18</v>
      </c>
      <c r="Q13" s="9">
        <v>200</v>
      </c>
      <c r="R13" s="9">
        <v>13.641500000000001</v>
      </c>
      <c r="S13" s="9">
        <v>5.04474</v>
      </c>
      <c r="T13" s="9">
        <v>3</v>
      </c>
      <c r="U13" s="9">
        <v>45</v>
      </c>
      <c r="V13" s="9">
        <v>58.050199999999997</v>
      </c>
      <c r="W13" s="9">
        <v>11.9764</v>
      </c>
      <c r="X13" s="9">
        <v>13</v>
      </c>
      <c r="Y13" s="9">
        <v>100</v>
      </c>
      <c r="Z13" s="9">
        <v>552.33900000000006</v>
      </c>
      <c r="AA13" s="9">
        <v>144.19499999999999</v>
      </c>
      <c r="AB13" s="9">
        <v>337</v>
      </c>
      <c r="AC13" s="9">
        <v>1250</v>
      </c>
      <c r="AD13" s="9">
        <v>1514230000</v>
      </c>
      <c r="AE13" s="9">
        <v>419.43599999999998</v>
      </c>
      <c r="AF13" s="9">
        <v>108.973</v>
      </c>
      <c r="AG13" s="9">
        <v>258</v>
      </c>
      <c r="AH13" s="9">
        <v>943</v>
      </c>
      <c r="AI13" s="9">
        <v>1149870000</v>
      </c>
      <c r="AJ13" s="9">
        <v>384.49400000000003</v>
      </c>
      <c r="AK13" s="9">
        <v>99.754999999999995</v>
      </c>
      <c r="AL13" s="9">
        <v>237</v>
      </c>
      <c r="AM13" s="9">
        <v>862</v>
      </c>
      <c r="AN13" s="9">
        <v>1054080000</v>
      </c>
      <c r="AO13" s="9">
        <v>2.5607199999999999</v>
      </c>
      <c r="AP13" s="9">
        <v>1.9941</v>
      </c>
      <c r="AQ13" s="9">
        <v>0.207235</v>
      </c>
      <c r="AR13" s="9">
        <v>18.251100000000001</v>
      </c>
      <c r="AS13" s="9">
        <v>7020170</v>
      </c>
      <c r="AT13" s="9">
        <v>2.72031</v>
      </c>
      <c r="AU13" s="9">
        <v>2.0679799999999999</v>
      </c>
      <c r="AV13" s="9">
        <v>0.22486900000000001</v>
      </c>
      <c r="AW13" s="9">
        <v>18.9924</v>
      </c>
      <c r="AX13" s="9">
        <v>7457680</v>
      </c>
      <c r="AY13" s="9">
        <v>3.95173</v>
      </c>
      <c r="AZ13" s="9">
        <v>2.7530700000000001</v>
      </c>
      <c r="BA13" s="9">
        <v>0.354294</v>
      </c>
      <c r="BB13" s="9">
        <v>25.680599999999998</v>
      </c>
      <c r="BC13" s="9">
        <v>10833600</v>
      </c>
    </row>
    <row r="14" spans="1:55" ht="14.25" x14ac:dyDescent="0.25">
      <c r="A14" s="41" t="s">
        <v>3130</v>
      </c>
      <c r="B14" s="21" t="s">
        <v>77</v>
      </c>
      <c r="C14" s="8" t="s">
        <v>80</v>
      </c>
      <c r="D14" s="9">
        <v>6</v>
      </c>
      <c r="E14" s="76">
        <v>222919</v>
      </c>
      <c r="F14" s="9">
        <v>590.44799999999998</v>
      </c>
      <c r="G14" s="9">
        <v>112.354</v>
      </c>
      <c r="H14" s="9">
        <v>437</v>
      </c>
      <c r="I14" s="9">
        <v>864</v>
      </c>
      <c r="J14" s="9">
        <v>1108.42</v>
      </c>
      <c r="K14" s="9">
        <v>14.0465</v>
      </c>
      <c r="L14" s="9">
        <v>1080</v>
      </c>
      <c r="M14" s="9">
        <v>1141</v>
      </c>
      <c r="N14" s="9">
        <v>173.953</v>
      </c>
      <c r="O14" s="9">
        <v>39.164900000000003</v>
      </c>
      <c r="P14" s="9">
        <v>5</v>
      </c>
      <c r="Q14" s="9">
        <v>200</v>
      </c>
      <c r="R14" s="9">
        <v>14.083399999999999</v>
      </c>
      <c r="S14" s="9">
        <v>7.4945599999999999</v>
      </c>
      <c r="T14" s="9">
        <v>3</v>
      </c>
      <c r="U14" s="9">
        <v>45</v>
      </c>
      <c r="V14" s="9">
        <v>66.330799999999996</v>
      </c>
      <c r="W14" s="9">
        <v>14.7799</v>
      </c>
      <c r="X14" s="9">
        <v>13</v>
      </c>
      <c r="Y14" s="9">
        <v>100</v>
      </c>
      <c r="Z14" s="9">
        <v>1367.99</v>
      </c>
      <c r="AA14" s="9">
        <v>185.37899999999999</v>
      </c>
      <c r="AB14" s="9">
        <v>885</v>
      </c>
      <c r="AC14" s="9">
        <v>1982</v>
      </c>
      <c r="AD14" s="9">
        <v>304863000</v>
      </c>
      <c r="AE14" s="9">
        <v>1037.8599999999999</v>
      </c>
      <c r="AF14" s="9">
        <v>140.166</v>
      </c>
      <c r="AG14" s="9">
        <v>679</v>
      </c>
      <c r="AH14" s="9">
        <v>1495</v>
      </c>
      <c r="AI14" s="9">
        <v>231292000</v>
      </c>
      <c r="AJ14" s="9">
        <v>951.16</v>
      </c>
      <c r="AK14" s="9">
        <v>128.33600000000001</v>
      </c>
      <c r="AL14" s="9">
        <v>624</v>
      </c>
      <c r="AM14" s="9">
        <v>1368</v>
      </c>
      <c r="AN14" s="9">
        <v>211971000</v>
      </c>
      <c r="AO14" s="9">
        <v>17.275700000000001</v>
      </c>
      <c r="AP14" s="9">
        <v>9.4771199999999993</v>
      </c>
      <c r="AQ14" s="9">
        <v>3.71509</v>
      </c>
      <c r="AR14" s="9">
        <v>59.123800000000003</v>
      </c>
      <c r="AS14" s="9">
        <v>3849980</v>
      </c>
      <c r="AT14" s="9">
        <v>17.979199999999999</v>
      </c>
      <c r="AU14" s="9">
        <v>9.8353199999999994</v>
      </c>
      <c r="AV14" s="9">
        <v>3.9099499999999998</v>
      </c>
      <c r="AW14" s="9">
        <v>61.499299999999998</v>
      </c>
      <c r="AX14" s="9">
        <v>4006760</v>
      </c>
      <c r="AY14" s="9">
        <v>24.854099999999999</v>
      </c>
      <c r="AZ14" s="9">
        <v>13.419700000000001</v>
      </c>
      <c r="BA14" s="9">
        <v>5.8466300000000002</v>
      </c>
      <c r="BB14" s="9">
        <v>83.360900000000001</v>
      </c>
      <c r="BC14" s="9">
        <v>5538860</v>
      </c>
    </row>
    <row r="15" spans="1:55" ht="14.25" x14ac:dyDescent="0.25">
      <c r="A15" s="41" t="s">
        <v>3131</v>
      </c>
      <c r="B15" s="21" t="s">
        <v>77</v>
      </c>
      <c r="C15" s="8" t="s">
        <v>81</v>
      </c>
      <c r="D15" s="9">
        <v>4</v>
      </c>
      <c r="E15" s="76">
        <v>2077437</v>
      </c>
      <c r="F15" s="9">
        <v>408.61599999999999</v>
      </c>
      <c r="G15" s="9">
        <v>62.250100000000003</v>
      </c>
      <c r="H15" s="9">
        <v>259</v>
      </c>
      <c r="I15" s="9">
        <v>639</v>
      </c>
      <c r="J15" s="9">
        <v>1411.25</v>
      </c>
      <c r="K15" s="9">
        <v>75.8583</v>
      </c>
      <c r="L15" s="9">
        <v>1190</v>
      </c>
      <c r="M15" s="9">
        <v>1586</v>
      </c>
      <c r="N15" s="9">
        <v>179.90100000000001</v>
      </c>
      <c r="O15" s="9">
        <v>38.641800000000003</v>
      </c>
      <c r="P15" s="9">
        <v>5</v>
      </c>
      <c r="Q15" s="9">
        <v>200</v>
      </c>
      <c r="R15" s="9">
        <v>22.781199999999998</v>
      </c>
      <c r="S15" s="9">
        <v>8.5398999999999994</v>
      </c>
      <c r="T15" s="9">
        <v>3</v>
      </c>
      <c r="U15" s="9">
        <v>45</v>
      </c>
      <c r="V15" s="9">
        <v>78.707999999999998</v>
      </c>
      <c r="W15" s="9">
        <v>18.823899999999998</v>
      </c>
      <c r="X15" s="9">
        <v>13</v>
      </c>
      <c r="Y15" s="9">
        <v>100</v>
      </c>
      <c r="Z15" s="9">
        <v>715.53200000000004</v>
      </c>
      <c r="AA15" s="9">
        <v>122.7</v>
      </c>
      <c r="AB15" s="9">
        <v>337</v>
      </c>
      <c r="AC15" s="9">
        <v>1148</v>
      </c>
      <c r="AD15" s="9">
        <v>1486440000</v>
      </c>
      <c r="AE15" s="9">
        <v>541.22199999999998</v>
      </c>
      <c r="AF15" s="9">
        <v>92.127899999999997</v>
      </c>
      <c r="AG15" s="9">
        <v>259</v>
      </c>
      <c r="AH15" s="9">
        <v>865</v>
      </c>
      <c r="AI15" s="9">
        <v>1124330000</v>
      </c>
      <c r="AJ15" s="9">
        <v>495.52800000000002</v>
      </c>
      <c r="AK15" s="9">
        <v>84.170100000000005</v>
      </c>
      <c r="AL15" s="9">
        <v>238</v>
      </c>
      <c r="AM15" s="9">
        <v>791</v>
      </c>
      <c r="AN15" s="9">
        <v>1029410000</v>
      </c>
      <c r="AO15" s="9">
        <v>3.8235100000000002</v>
      </c>
      <c r="AP15" s="9">
        <v>1.8806099999999999</v>
      </c>
      <c r="AQ15" s="9">
        <v>0.100687</v>
      </c>
      <c r="AR15" s="9">
        <v>16.5245</v>
      </c>
      <c r="AS15" s="9">
        <v>7942950</v>
      </c>
      <c r="AT15" s="9">
        <v>4.0249300000000003</v>
      </c>
      <c r="AU15" s="9">
        <v>1.9519200000000001</v>
      </c>
      <c r="AV15" s="9">
        <v>0.114123</v>
      </c>
      <c r="AW15" s="9">
        <v>17.2013</v>
      </c>
      <c r="AX15" s="9">
        <v>8361390</v>
      </c>
      <c r="AY15" s="9">
        <v>5.7154699999999998</v>
      </c>
      <c r="AZ15" s="9">
        <v>2.59022</v>
      </c>
      <c r="BA15" s="9">
        <v>0.21398400000000001</v>
      </c>
      <c r="BB15" s="9">
        <v>23.114000000000001</v>
      </c>
      <c r="BC15" s="9">
        <v>11873300</v>
      </c>
    </row>
    <row r="16" spans="1:55" ht="14.25" x14ac:dyDescent="0.25">
      <c r="A16" s="41" t="s">
        <v>3132</v>
      </c>
      <c r="B16" s="21" t="s">
        <v>77</v>
      </c>
      <c r="C16" s="8" t="s">
        <v>82</v>
      </c>
      <c r="D16" s="9">
        <v>3</v>
      </c>
      <c r="E16" s="76">
        <v>2494188</v>
      </c>
      <c r="F16" s="9">
        <v>341.42899999999997</v>
      </c>
      <c r="G16" s="9">
        <v>92.992800000000003</v>
      </c>
      <c r="H16" s="9">
        <v>219</v>
      </c>
      <c r="I16" s="9">
        <v>850</v>
      </c>
      <c r="J16" s="9">
        <v>1366.16</v>
      </c>
      <c r="K16" s="9">
        <v>69.974500000000006</v>
      </c>
      <c r="L16" s="9">
        <v>1147</v>
      </c>
      <c r="M16" s="9">
        <v>1518</v>
      </c>
      <c r="N16" s="9">
        <v>189.845</v>
      </c>
      <c r="O16" s="9">
        <v>31.7349</v>
      </c>
      <c r="P16" s="9">
        <v>5</v>
      </c>
      <c r="Q16" s="9">
        <v>200</v>
      </c>
      <c r="R16" s="9">
        <v>11.644</v>
      </c>
      <c r="S16" s="9">
        <v>6.9126599999999998</v>
      </c>
      <c r="T16" s="9">
        <v>3</v>
      </c>
      <c r="U16" s="9">
        <v>45</v>
      </c>
      <c r="V16" s="9">
        <v>59.9983</v>
      </c>
      <c r="W16" s="9">
        <v>12.964499999999999</v>
      </c>
      <c r="X16" s="9">
        <v>13</v>
      </c>
      <c r="Y16" s="9">
        <v>100</v>
      </c>
      <c r="Z16" s="9">
        <v>626.54499999999996</v>
      </c>
      <c r="AA16" s="9">
        <v>181.488</v>
      </c>
      <c r="AB16" s="9">
        <v>382</v>
      </c>
      <c r="AC16" s="9">
        <v>1700</v>
      </c>
      <c r="AD16" s="9">
        <v>1561590000</v>
      </c>
      <c r="AE16" s="9">
        <v>475.68400000000003</v>
      </c>
      <c r="AF16" s="9">
        <v>137.39599999999999</v>
      </c>
      <c r="AG16" s="9">
        <v>291</v>
      </c>
      <c r="AH16" s="9">
        <v>1284</v>
      </c>
      <c r="AI16" s="9">
        <v>1185590000</v>
      </c>
      <c r="AJ16" s="9">
        <v>436.03500000000003</v>
      </c>
      <c r="AK16" s="9">
        <v>125.839</v>
      </c>
      <c r="AL16" s="9">
        <v>267</v>
      </c>
      <c r="AM16" s="9">
        <v>1175</v>
      </c>
      <c r="AN16" s="9">
        <v>1086770000</v>
      </c>
      <c r="AO16" s="9">
        <v>3.0362800000000001</v>
      </c>
      <c r="AP16" s="9">
        <v>3.62941</v>
      </c>
      <c r="AQ16" s="9">
        <v>0.136157</v>
      </c>
      <c r="AR16" s="9">
        <v>38.914499999999997</v>
      </c>
      <c r="AS16" s="9">
        <v>7567600</v>
      </c>
      <c r="AT16" s="9">
        <v>3.2137199999999999</v>
      </c>
      <c r="AU16" s="9">
        <v>3.7636599999999998</v>
      </c>
      <c r="AV16" s="9">
        <v>0.15096699999999999</v>
      </c>
      <c r="AW16" s="9">
        <v>40.445599999999999</v>
      </c>
      <c r="AX16" s="9">
        <v>8009850</v>
      </c>
      <c r="AY16" s="9">
        <v>4.6588900000000004</v>
      </c>
      <c r="AZ16" s="9">
        <v>5.0836499999999996</v>
      </c>
      <c r="BA16" s="9">
        <v>0.26198300000000002</v>
      </c>
      <c r="BB16" s="9">
        <v>54.920900000000003</v>
      </c>
      <c r="BC16" s="9">
        <v>11611800</v>
      </c>
    </row>
    <row r="17" spans="1:55" ht="14.25" x14ac:dyDescent="0.25">
      <c r="A17" s="41" t="s">
        <v>3133</v>
      </c>
      <c r="B17" s="21" t="s">
        <v>77</v>
      </c>
      <c r="C17" s="8" t="s">
        <v>83</v>
      </c>
      <c r="D17" s="9">
        <v>8</v>
      </c>
      <c r="E17" s="76">
        <v>2158643</v>
      </c>
      <c r="F17" s="9">
        <v>551.86900000000003</v>
      </c>
      <c r="G17" s="9">
        <v>101.271</v>
      </c>
      <c r="H17" s="9">
        <v>374</v>
      </c>
      <c r="I17" s="9">
        <v>807</v>
      </c>
      <c r="J17" s="9">
        <v>1178.3800000000001</v>
      </c>
      <c r="K17" s="9">
        <v>76.104500000000002</v>
      </c>
      <c r="L17" s="9">
        <v>1024</v>
      </c>
      <c r="M17" s="9">
        <v>1326</v>
      </c>
      <c r="N17" s="9">
        <v>195.24600000000001</v>
      </c>
      <c r="O17" s="9">
        <v>26.891200000000001</v>
      </c>
      <c r="P17" s="9">
        <v>5</v>
      </c>
      <c r="Q17" s="9">
        <v>200</v>
      </c>
      <c r="R17" s="9">
        <v>13.757999999999999</v>
      </c>
      <c r="S17" s="9">
        <v>12.872299999999999</v>
      </c>
      <c r="T17" s="9">
        <v>3</v>
      </c>
      <c r="U17" s="9">
        <v>45</v>
      </c>
      <c r="V17" s="9">
        <v>62.352400000000003</v>
      </c>
      <c r="W17" s="9">
        <v>24.4133</v>
      </c>
      <c r="X17" s="9">
        <v>13</v>
      </c>
      <c r="Y17" s="9">
        <v>100</v>
      </c>
      <c r="Z17" s="9">
        <v>1193.3900000000001</v>
      </c>
      <c r="AA17" s="9">
        <v>393.99599999999998</v>
      </c>
      <c r="AB17" s="9">
        <v>581</v>
      </c>
      <c r="AC17" s="9">
        <v>2231</v>
      </c>
      <c r="AD17" s="9">
        <v>2575850000</v>
      </c>
      <c r="AE17" s="9">
        <v>905.1</v>
      </c>
      <c r="AF17" s="9">
        <v>295.5</v>
      </c>
      <c r="AG17" s="9">
        <v>445</v>
      </c>
      <c r="AH17" s="9">
        <v>1681</v>
      </c>
      <c r="AI17" s="9">
        <v>1953590000</v>
      </c>
      <c r="AJ17" s="9">
        <v>829.404</v>
      </c>
      <c r="AK17" s="9">
        <v>269.83699999999999</v>
      </c>
      <c r="AL17" s="9">
        <v>410</v>
      </c>
      <c r="AM17" s="9">
        <v>1538</v>
      </c>
      <c r="AN17" s="9">
        <v>1790210000</v>
      </c>
      <c r="AO17" s="9">
        <v>13.7347</v>
      </c>
      <c r="AP17" s="9">
        <v>7.2085100000000004</v>
      </c>
      <c r="AQ17" s="9">
        <v>3.4568500000000002</v>
      </c>
      <c r="AR17" s="9">
        <v>54.4955</v>
      </c>
      <c r="AS17" s="9">
        <v>29645400</v>
      </c>
      <c r="AT17" s="9">
        <v>14.305400000000001</v>
      </c>
      <c r="AU17" s="9">
        <v>7.4729000000000001</v>
      </c>
      <c r="AV17" s="9">
        <v>3.6519200000000001</v>
      </c>
      <c r="AW17" s="9">
        <v>56.604900000000001</v>
      </c>
      <c r="AX17" s="9">
        <v>30877200</v>
      </c>
      <c r="AY17" s="9">
        <v>19.752600000000001</v>
      </c>
      <c r="AZ17" s="9">
        <v>10.3529</v>
      </c>
      <c r="BA17" s="9">
        <v>5.2309299999999999</v>
      </c>
      <c r="BB17" s="9">
        <v>77.635599999999997</v>
      </c>
      <c r="BC17" s="9">
        <v>42634500</v>
      </c>
    </row>
    <row r="18" spans="1:55" ht="14.25" x14ac:dyDescent="0.25">
      <c r="A18" s="40" t="s">
        <v>3136</v>
      </c>
      <c r="B18" s="20" t="s">
        <v>2467</v>
      </c>
      <c r="C18" s="10" t="s">
        <v>78</v>
      </c>
      <c r="D18" s="11">
        <v>21</v>
      </c>
      <c r="E18" s="77">
        <v>9229</v>
      </c>
      <c r="F18" s="11">
        <v>342.37299999999999</v>
      </c>
      <c r="G18" s="11">
        <v>4.6968699999999997</v>
      </c>
      <c r="H18" s="11">
        <v>333</v>
      </c>
      <c r="I18" s="11">
        <v>350</v>
      </c>
      <c r="J18" s="11">
        <v>1403.8</v>
      </c>
      <c r="K18" s="11">
        <v>4.55274</v>
      </c>
      <c r="L18" s="11">
        <v>1393</v>
      </c>
      <c r="M18" s="11">
        <v>1412</v>
      </c>
      <c r="N18" s="11">
        <v>200</v>
      </c>
      <c r="O18" s="11">
        <v>0</v>
      </c>
      <c r="P18" s="11">
        <v>200</v>
      </c>
      <c r="Q18" s="11">
        <v>200</v>
      </c>
      <c r="R18" s="11">
        <v>19.835799999999999</v>
      </c>
      <c r="S18" s="11">
        <v>4.28</v>
      </c>
      <c r="T18" s="11">
        <v>3</v>
      </c>
      <c r="U18" s="11">
        <v>33</v>
      </c>
      <c r="V18" s="11">
        <v>68.070300000000003</v>
      </c>
      <c r="W18" s="11">
        <v>9.7082999999999995</v>
      </c>
      <c r="X18" s="11">
        <v>13</v>
      </c>
      <c r="Y18" s="11">
        <v>100</v>
      </c>
      <c r="Z18" s="11">
        <v>607.08199999999999</v>
      </c>
      <c r="AA18" s="11">
        <v>29.387499999999999</v>
      </c>
      <c r="AB18" s="11">
        <v>459</v>
      </c>
      <c r="AC18" s="11">
        <v>711</v>
      </c>
      <c r="AD18" s="11">
        <v>5602760</v>
      </c>
      <c r="AE18" s="11">
        <v>460.19499999999999</v>
      </c>
      <c r="AF18" s="11">
        <v>21.459199999999999</v>
      </c>
      <c r="AG18" s="11">
        <v>352</v>
      </c>
      <c r="AH18" s="11">
        <v>536</v>
      </c>
      <c r="AI18" s="11">
        <v>4247140</v>
      </c>
      <c r="AJ18" s="11">
        <v>421.649</v>
      </c>
      <c r="AK18" s="11">
        <v>19.418199999999999</v>
      </c>
      <c r="AL18" s="11">
        <v>324</v>
      </c>
      <c r="AM18" s="11">
        <v>490</v>
      </c>
      <c r="AN18" s="11">
        <v>3891400</v>
      </c>
      <c r="AO18" s="11">
        <v>2.6526399999999999</v>
      </c>
      <c r="AP18" s="11">
        <v>0.23131099999999999</v>
      </c>
      <c r="AQ18" s="11">
        <v>1.8087899999999999</v>
      </c>
      <c r="AR18" s="11">
        <v>3.5655999999999999</v>
      </c>
      <c r="AS18" s="11">
        <v>24481.200000000001</v>
      </c>
      <c r="AT18" s="11">
        <v>2.8143400000000001</v>
      </c>
      <c r="AU18" s="11">
        <v>0.24076800000000001</v>
      </c>
      <c r="AV18" s="11">
        <v>1.93519</v>
      </c>
      <c r="AW18" s="11">
        <v>3.76207</v>
      </c>
      <c r="AX18" s="11">
        <v>25973.5</v>
      </c>
      <c r="AY18" s="11">
        <v>4.0851800000000003</v>
      </c>
      <c r="AZ18" s="11">
        <v>0.29935099999999998</v>
      </c>
      <c r="BA18" s="11">
        <v>3.0087999999999999</v>
      </c>
      <c r="BB18" s="11">
        <v>5.2892400000000004</v>
      </c>
      <c r="BC18" s="11">
        <v>37702.1</v>
      </c>
    </row>
    <row r="19" spans="1:55" ht="14.25" x14ac:dyDescent="0.25">
      <c r="A19" s="40" t="s">
        <v>3137</v>
      </c>
      <c r="B19" s="20" t="s">
        <v>2468</v>
      </c>
      <c r="C19" s="10" t="s">
        <v>78</v>
      </c>
      <c r="D19" s="11">
        <v>19</v>
      </c>
      <c r="E19" s="77">
        <v>144644</v>
      </c>
      <c r="F19" s="11">
        <v>400.65</v>
      </c>
      <c r="G19" s="11">
        <v>26.932600000000001</v>
      </c>
      <c r="H19" s="11">
        <v>351</v>
      </c>
      <c r="I19" s="11">
        <v>450</v>
      </c>
      <c r="J19" s="11">
        <v>1398.27</v>
      </c>
      <c r="K19" s="11">
        <v>10.071999999999999</v>
      </c>
      <c r="L19" s="11">
        <v>1356</v>
      </c>
      <c r="M19" s="11">
        <v>1416</v>
      </c>
      <c r="N19" s="11">
        <v>193.23400000000001</v>
      </c>
      <c r="O19" s="11">
        <v>22.406600000000001</v>
      </c>
      <c r="P19" s="11">
        <v>75</v>
      </c>
      <c r="Q19" s="11">
        <v>200</v>
      </c>
      <c r="R19" s="11">
        <v>22.270399999999999</v>
      </c>
      <c r="S19" s="11">
        <v>8.7960999999999991</v>
      </c>
      <c r="T19" s="11">
        <v>3</v>
      </c>
      <c r="U19" s="11">
        <v>45</v>
      </c>
      <c r="V19" s="11">
        <v>84.3095</v>
      </c>
      <c r="W19" s="11">
        <v>13.5517</v>
      </c>
      <c r="X19" s="11">
        <v>13</v>
      </c>
      <c r="Y19" s="11">
        <v>100</v>
      </c>
      <c r="Z19" s="11">
        <v>729.41</v>
      </c>
      <c r="AA19" s="11">
        <v>56.905900000000003</v>
      </c>
      <c r="AB19" s="11">
        <v>484</v>
      </c>
      <c r="AC19" s="11">
        <v>876</v>
      </c>
      <c r="AD19" s="11">
        <v>105490000</v>
      </c>
      <c r="AE19" s="11">
        <v>551.23800000000006</v>
      </c>
      <c r="AF19" s="11">
        <v>41.821399999999997</v>
      </c>
      <c r="AG19" s="11">
        <v>371</v>
      </c>
      <c r="AH19" s="11">
        <v>660</v>
      </c>
      <c r="AI19" s="11">
        <v>79721700</v>
      </c>
      <c r="AJ19" s="11">
        <v>504.572</v>
      </c>
      <c r="AK19" s="11">
        <v>37.938699999999997</v>
      </c>
      <c r="AL19" s="11">
        <v>341</v>
      </c>
      <c r="AM19" s="11">
        <v>604</v>
      </c>
      <c r="AN19" s="11">
        <v>72972800</v>
      </c>
      <c r="AO19" s="11">
        <v>3.4487199999999998</v>
      </c>
      <c r="AP19" s="11">
        <v>0.79778000000000004</v>
      </c>
      <c r="AQ19" s="11">
        <v>1.8859699999999999</v>
      </c>
      <c r="AR19" s="11">
        <v>7.0720499999999999</v>
      </c>
      <c r="AS19" s="11">
        <v>498764</v>
      </c>
      <c r="AT19" s="11">
        <v>3.63523</v>
      </c>
      <c r="AU19" s="11">
        <v>0.825932</v>
      </c>
      <c r="AV19" s="11">
        <v>2.0154700000000001</v>
      </c>
      <c r="AW19" s="11">
        <v>7.39975</v>
      </c>
      <c r="AX19" s="11">
        <v>525738</v>
      </c>
      <c r="AY19" s="11">
        <v>5.2033699999999996</v>
      </c>
      <c r="AZ19" s="11">
        <v>1.06196</v>
      </c>
      <c r="BA19" s="11">
        <v>3.1140099999999999</v>
      </c>
      <c r="BB19" s="11">
        <v>9.9738600000000002</v>
      </c>
      <c r="BC19" s="11">
        <v>752526</v>
      </c>
    </row>
    <row r="20" spans="1:55" ht="14.25" x14ac:dyDescent="0.25">
      <c r="A20" s="40" t="s">
        <v>3138</v>
      </c>
      <c r="B20" s="20" t="s">
        <v>2469</v>
      </c>
      <c r="C20" s="10" t="s">
        <v>78</v>
      </c>
      <c r="D20" s="11">
        <v>27</v>
      </c>
      <c r="E20" s="77">
        <v>116183</v>
      </c>
      <c r="F20" s="11">
        <v>490.11399999999998</v>
      </c>
      <c r="G20" s="11">
        <v>27.348700000000001</v>
      </c>
      <c r="H20" s="11">
        <v>451</v>
      </c>
      <c r="I20" s="11">
        <v>550</v>
      </c>
      <c r="J20" s="11">
        <v>1364.15</v>
      </c>
      <c r="K20" s="11">
        <v>44.861699999999999</v>
      </c>
      <c r="L20" s="11">
        <v>1152</v>
      </c>
      <c r="M20" s="11">
        <v>1411</v>
      </c>
      <c r="N20" s="11">
        <v>159.31800000000001</v>
      </c>
      <c r="O20" s="11">
        <v>42.213099999999997</v>
      </c>
      <c r="P20" s="11">
        <v>5</v>
      </c>
      <c r="Q20" s="11">
        <v>200</v>
      </c>
      <c r="R20" s="11">
        <v>23.609200000000001</v>
      </c>
      <c r="S20" s="11">
        <v>9.82301</v>
      </c>
      <c r="T20" s="11">
        <v>3</v>
      </c>
      <c r="U20" s="11">
        <v>45</v>
      </c>
      <c r="V20" s="11">
        <v>82.983199999999997</v>
      </c>
      <c r="W20" s="11">
        <v>14.047000000000001</v>
      </c>
      <c r="X20" s="11">
        <v>13</v>
      </c>
      <c r="Y20" s="11">
        <v>100</v>
      </c>
      <c r="Z20" s="11">
        <v>873.94899999999996</v>
      </c>
      <c r="AA20" s="11">
        <v>93.1892</v>
      </c>
      <c r="AB20" s="11">
        <v>651</v>
      </c>
      <c r="AC20" s="11">
        <v>1346</v>
      </c>
      <c r="AD20" s="11">
        <v>101537000</v>
      </c>
      <c r="AE20" s="11">
        <v>660.70500000000004</v>
      </c>
      <c r="AF20" s="11">
        <v>69.729699999999994</v>
      </c>
      <c r="AG20" s="11">
        <v>499</v>
      </c>
      <c r="AH20" s="11">
        <v>1017</v>
      </c>
      <c r="AI20" s="11">
        <v>76762100</v>
      </c>
      <c r="AJ20" s="11">
        <v>604.82600000000002</v>
      </c>
      <c r="AK20" s="11">
        <v>63.631399999999999</v>
      </c>
      <c r="AL20" s="11">
        <v>459</v>
      </c>
      <c r="AM20" s="11">
        <v>931</v>
      </c>
      <c r="AN20" s="11">
        <v>70269800</v>
      </c>
      <c r="AO20" s="11">
        <v>5.77508</v>
      </c>
      <c r="AP20" s="11">
        <v>1.95001</v>
      </c>
      <c r="AQ20" s="11">
        <v>3.0136799999999999</v>
      </c>
      <c r="AR20" s="11">
        <v>21.703700000000001</v>
      </c>
      <c r="AS20" s="11">
        <v>670960</v>
      </c>
      <c r="AT20" s="11">
        <v>6.0457999999999998</v>
      </c>
      <c r="AU20" s="11">
        <v>2.0217700000000001</v>
      </c>
      <c r="AV20" s="11">
        <v>3.1872699999999998</v>
      </c>
      <c r="AW20" s="11">
        <v>22.5791</v>
      </c>
      <c r="AX20" s="11">
        <v>702413</v>
      </c>
      <c r="AY20" s="11">
        <v>8.4406400000000001</v>
      </c>
      <c r="AZ20" s="11">
        <v>2.6955900000000002</v>
      </c>
      <c r="BA20" s="11">
        <v>4.6683300000000001</v>
      </c>
      <c r="BB20" s="11">
        <v>30.5381</v>
      </c>
      <c r="BC20" s="11">
        <v>980651</v>
      </c>
    </row>
    <row r="21" spans="1:55" ht="14.25" x14ac:dyDescent="0.25">
      <c r="A21" s="40" t="s">
        <v>3139</v>
      </c>
      <c r="B21" s="20" t="s">
        <v>2470</v>
      </c>
      <c r="C21" s="10" t="s">
        <v>78</v>
      </c>
      <c r="D21" s="11">
        <v>14</v>
      </c>
      <c r="E21" s="77">
        <v>67724</v>
      </c>
      <c r="F21" s="11">
        <v>603.64</v>
      </c>
      <c r="G21" s="11">
        <v>28.1143</v>
      </c>
      <c r="H21" s="11">
        <v>551</v>
      </c>
      <c r="I21" s="11">
        <v>650</v>
      </c>
      <c r="J21" s="11">
        <v>1257.67</v>
      </c>
      <c r="K21" s="11">
        <v>78.774199999999993</v>
      </c>
      <c r="L21" s="11">
        <v>1124</v>
      </c>
      <c r="M21" s="11">
        <v>1389</v>
      </c>
      <c r="N21" s="11">
        <v>151.726</v>
      </c>
      <c r="O21" s="11">
        <v>48.438299999999998</v>
      </c>
      <c r="P21" s="11">
        <v>5</v>
      </c>
      <c r="Q21" s="11">
        <v>200</v>
      </c>
      <c r="R21" s="11">
        <v>18.1403</v>
      </c>
      <c r="S21" s="11">
        <v>9.7221899999999994</v>
      </c>
      <c r="T21" s="11">
        <v>3</v>
      </c>
      <c r="U21" s="11">
        <v>45</v>
      </c>
      <c r="V21" s="11">
        <v>72.529499999999999</v>
      </c>
      <c r="W21" s="11">
        <v>15.2872</v>
      </c>
      <c r="X21" s="11">
        <v>13</v>
      </c>
      <c r="Y21" s="11">
        <v>100</v>
      </c>
      <c r="Z21" s="11">
        <v>1134.52</v>
      </c>
      <c r="AA21" s="11">
        <v>192.304</v>
      </c>
      <c r="AB21" s="11">
        <v>771</v>
      </c>
      <c r="AC21" s="11">
        <v>1623</v>
      </c>
      <c r="AD21" s="11">
        <v>76825100</v>
      </c>
      <c r="AE21" s="11">
        <v>859.423</v>
      </c>
      <c r="AF21" s="11">
        <v>144.208</v>
      </c>
      <c r="AG21" s="11">
        <v>588</v>
      </c>
      <c r="AH21" s="11">
        <v>1225</v>
      </c>
      <c r="AI21" s="11">
        <v>58196700</v>
      </c>
      <c r="AJ21" s="11">
        <v>787.25900000000001</v>
      </c>
      <c r="AK21" s="11">
        <v>131.69499999999999</v>
      </c>
      <c r="AL21" s="11">
        <v>540</v>
      </c>
      <c r="AM21" s="11">
        <v>1121</v>
      </c>
      <c r="AN21" s="11">
        <v>53310000</v>
      </c>
      <c r="AO21" s="11">
        <v>11.748200000000001</v>
      </c>
      <c r="AP21" s="11">
        <v>3.6214</v>
      </c>
      <c r="AQ21" s="11">
        <v>4.7255900000000004</v>
      </c>
      <c r="AR21" s="11">
        <v>31.8413</v>
      </c>
      <c r="AS21" s="11">
        <v>795543</v>
      </c>
      <c r="AT21" s="11">
        <v>12.2399</v>
      </c>
      <c r="AU21" s="11">
        <v>3.7547799999999998</v>
      </c>
      <c r="AV21" s="11">
        <v>4.9582899999999999</v>
      </c>
      <c r="AW21" s="11">
        <v>33.110799999999998</v>
      </c>
      <c r="AX21" s="11">
        <v>828838</v>
      </c>
      <c r="AY21" s="11">
        <v>16.8475</v>
      </c>
      <c r="AZ21" s="11">
        <v>5.1062599999999998</v>
      </c>
      <c r="BA21" s="11">
        <v>7.0725600000000002</v>
      </c>
      <c r="BB21" s="11">
        <v>44.509399999999999</v>
      </c>
      <c r="BC21" s="11">
        <v>1140850</v>
      </c>
    </row>
    <row r="22" spans="1:55" ht="14.25" x14ac:dyDescent="0.25">
      <c r="A22" s="40" t="s">
        <v>3140</v>
      </c>
      <c r="B22" s="20" t="s">
        <v>2471</v>
      </c>
      <c r="C22" s="10" t="s">
        <v>78</v>
      </c>
      <c r="D22" s="11">
        <v>23</v>
      </c>
      <c r="E22" s="77">
        <v>79419</v>
      </c>
      <c r="F22" s="11">
        <v>702.48400000000004</v>
      </c>
      <c r="G22" s="11">
        <v>28.587199999999999</v>
      </c>
      <c r="H22" s="11">
        <v>651</v>
      </c>
      <c r="I22" s="11">
        <v>750</v>
      </c>
      <c r="J22" s="11">
        <v>1230.6500000000001</v>
      </c>
      <c r="K22" s="11">
        <v>66.844700000000003</v>
      </c>
      <c r="L22" s="11">
        <v>1115</v>
      </c>
      <c r="M22" s="11">
        <v>1342</v>
      </c>
      <c r="N22" s="11">
        <v>144.79</v>
      </c>
      <c r="O22" s="11">
        <v>45.983199999999997</v>
      </c>
      <c r="P22" s="11">
        <v>5</v>
      </c>
      <c r="Q22" s="11">
        <v>200</v>
      </c>
      <c r="R22" s="11">
        <v>17.653400000000001</v>
      </c>
      <c r="S22" s="11">
        <v>8.16404</v>
      </c>
      <c r="T22" s="11">
        <v>3</v>
      </c>
      <c r="U22" s="11">
        <v>45</v>
      </c>
      <c r="V22" s="11">
        <v>70.599699999999999</v>
      </c>
      <c r="W22" s="11">
        <v>12.975099999999999</v>
      </c>
      <c r="X22" s="11">
        <v>13</v>
      </c>
      <c r="Y22" s="11">
        <v>100</v>
      </c>
      <c r="Z22" s="11">
        <v>1289.8</v>
      </c>
      <c r="AA22" s="11">
        <v>182.809</v>
      </c>
      <c r="AB22" s="11">
        <v>879</v>
      </c>
      <c r="AC22" s="11">
        <v>1838</v>
      </c>
      <c r="AD22" s="11">
        <v>102419000</v>
      </c>
      <c r="AE22" s="11">
        <v>977.524</v>
      </c>
      <c r="AF22" s="11">
        <v>137.161</v>
      </c>
      <c r="AG22" s="11">
        <v>671</v>
      </c>
      <c r="AH22" s="11">
        <v>1385</v>
      </c>
      <c r="AI22" s="11">
        <v>77622200</v>
      </c>
      <c r="AJ22" s="11">
        <v>895.57299999999998</v>
      </c>
      <c r="AK22" s="11">
        <v>125.262</v>
      </c>
      <c r="AL22" s="11">
        <v>616</v>
      </c>
      <c r="AM22" s="11">
        <v>1267</v>
      </c>
      <c r="AN22" s="11">
        <v>71114700</v>
      </c>
      <c r="AO22" s="11">
        <v>17.015499999999999</v>
      </c>
      <c r="AP22" s="11">
        <v>4.5488299999999997</v>
      </c>
      <c r="AQ22" s="11">
        <v>7.9349999999999996</v>
      </c>
      <c r="AR22" s="11">
        <v>41.097099999999998</v>
      </c>
      <c r="AS22" s="11">
        <v>1351150</v>
      </c>
      <c r="AT22" s="11">
        <v>17.702000000000002</v>
      </c>
      <c r="AU22" s="11">
        <v>4.7171599999999998</v>
      </c>
      <c r="AV22" s="11">
        <v>8.2944300000000002</v>
      </c>
      <c r="AW22" s="11">
        <v>42.704900000000002</v>
      </c>
      <c r="AX22" s="11">
        <v>1405670</v>
      </c>
      <c r="AY22" s="11">
        <v>24.330300000000001</v>
      </c>
      <c r="AZ22" s="11">
        <v>6.4466599999999996</v>
      </c>
      <c r="BA22" s="11">
        <v>11.4993</v>
      </c>
      <c r="BB22" s="11">
        <v>57.943399999999997</v>
      </c>
      <c r="BC22" s="11">
        <v>1931990</v>
      </c>
    </row>
    <row r="23" spans="1:55" ht="14.25" x14ac:dyDescent="0.25">
      <c r="A23" s="40" t="s">
        <v>3141</v>
      </c>
      <c r="B23" s="20" t="s">
        <v>2472</v>
      </c>
      <c r="C23" s="10" t="s">
        <v>78</v>
      </c>
      <c r="D23" s="11">
        <v>25</v>
      </c>
      <c r="E23" s="77">
        <v>86273</v>
      </c>
      <c r="F23" s="11">
        <v>819.95799999999997</v>
      </c>
      <c r="G23" s="11">
        <v>55.1843</v>
      </c>
      <c r="H23" s="11">
        <v>751</v>
      </c>
      <c r="I23" s="11">
        <v>1029</v>
      </c>
      <c r="J23" s="11">
        <v>1194.67</v>
      </c>
      <c r="K23" s="11">
        <v>63.252899999999997</v>
      </c>
      <c r="L23" s="11">
        <v>1108</v>
      </c>
      <c r="M23" s="11">
        <v>1309</v>
      </c>
      <c r="N23" s="11">
        <v>148.41</v>
      </c>
      <c r="O23" s="11">
        <v>48.043399999999998</v>
      </c>
      <c r="P23" s="11">
        <v>18</v>
      </c>
      <c r="Q23" s="11">
        <v>200</v>
      </c>
      <c r="R23" s="11">
        <v>17.1111</v>
      </c>
      <c r="S23" s="11">
        <v>7.4702900000000003</v>
      </c>
      <c r="T23" s="11">
        <v>3</v>
      </c>
      <c r="U23" s="11">
        <v>45</v>
      </c>
      <c r="V23" s="11">
        <v>70.587100000000007</v>
      </c>
      <c r="W23" s="11">
        <v>12.382</v>
      </c>
      <c r="X23" s="11">
        <v>19</v>
      </c>
      <c r="Y23" s="11">
        <v>100</v>
      </c>
      <c r="Z23" s="11">
        <v>1506.67</v>
      </c>
      <c r="AA23" s="11">
        <v>177.81800000000001</v>
      </c>
      <c r="AB23" s="11">
        <v>1039</v>
      </c>
      <c r="AC23" s="11">
        <v>2159</v>
      </c>
      <c r="AD23" s="11">
        <v>129944000</v>
      </c>
      <c r="AE23" s="11">
        <v>1142.07</v>
      </c>
      <c r="AF23" s="11">
        <v>133.732</v>
      </c>
      <c r="AG23" s="11">
        <v>791</v>
      </c>
      <c r="AH23" s="11">
        <v>1627</v>
      </c>
      <c r="AI23" s="11">
        <v>98499400</v>
      </c>
      <c r="AJ23" s="11">
        <v>1046.3699999999999</v>
      </c>
      <c r="AK23" s="11">
        <v>122.232</v>
      </c>
      <c r="AL23" s="11">
        <v>726</v>
      </c>
      <c r="AM23" s="11">
        <v>1488</v>
      </c>
      <c r="AN23" s="11">
        <v>90245400</v>
      </c>
      <c r="AO23" s="11">
        <v>25.553699999999999</v>
      </c>
      <c r="AP23" s="11">
        <v>6.6154200000000003</v>
      </c>
      <c r="AQ23" s="11">
        <v>11.960699999999999</v>
      </c>
      <c r="AR23" s="11">
        <v>49.985700000000001</v>
      </c>
      <c r="AS23" s="11">
        <v>2203900</v>
      </c>
      <c r="AT23" s="11">
        <v>26.553899999999999</v>
      </c>
      <c r="AU23" s="11">
        <v>6.8616200000000003</v>
      </c>
      <c r="AV23" s="11">
        <v>12.4537</v>
      </c>
      <c r="AW23" s="11">
        <v>51.924399999999999</v>
      </c>
      <c r="AX23" s="11">
        <v>2290160</v>
      </c>
      <c r="AY23" s="11">
        <v>36.5854</v>
      </c>
      <c r="AZ23" s="11">
        <v>9.4555500000000006</v>
      </c>
      <c r="BA23" s="11">
        <v>17.280200000000001</v>
      </c>
      <c r="BB23" s="11">
        <v>70.692499999999995</v>
      </c>
      <c r="BC23" s="11">
        <v>3155340</v>
      </c>
    </row>
    <row r="24" spans="1:55" ht="14.25" x14ac:dyDescent="0.25">
      <c r="A24" s="40" t="s">
        <v>3142</v>
      </c>
      <c r="B24" s="20" t="s">
        <v>2466</v>
      </c>
      <c r="C24" s="10" t="s">
        <v>79</v>
      </c>
      <c r="D24" s="11">
        <v>17</v>
      </c>
      <c r="E24" s="77">
        <v>239</v>
      </c>
      <c r="F24" s="11">
        <v>249.21299999999999</v>
      </c>
      <c r="G24" s="11">
        <v>0.74349900000000002</v>
      </c>
      <c r="H24" s="11">
        <v>247</v>
      </c>
      <c r="I24" s="11">
        <v>250</v>
      </c>
      <c r="J24" s="11">
        <v>1566.4</v>
      </c>
      <c r="K24" s="11">
        <v>0.93163700000000005</v>
      </c>
      <c r="L24" s="11">
        <v>1565</v>
      </c>
      <c r="M24" s="11">
        <v>1569</v>
      </c>
      <c r="N24" s="11">
        <v>200</v>
      </c>
      <c r="O24" s="11">
        <v>0</v>
      </c>
      <c r="P24" s="11">
        <v>200</v>
      </c>
      <c r="Q24" s="11">
        <v>200</v>
      </c>
      <c r="R24" s="11">
        <v>10</v>
      </c>
      <c r="S24" s="11">
        <v>0</v>
      </c>
      <c r="T24" s="11">
        <v>10</v>
      </c>
      <c r="U24" s="11">
        <v>10</v>
      </c>
      <c r="V24" s="11">
        <v>50.004199999999997</v>
      </c>
      <c r="W24" s="11">
        <v>1.4156899999999999</v>
      </c>
      <c r="X24" s="11">
        <v>49</v>
      </c>
      <c r="Y24" s="11">
        <v>52</v>
      </c>
      <c r="Z24" s="11">
        <v>365.47300000000001</v>
      </c>
      <c r="AA24" s="11">
        <v>2.09958</v>
      </c>
      <c r="AB24" s="11">
        <v>363</v>
      </c>
      <c r="AC24" s="11">
        <v>370</v>
      </c>
      <c r="AD24" s="11">
        <v>87348</v>
      </c>
      <c r="AE24" s="11">
        <v>278.23399999999998</v>
      </c>
      <c r="AF24" s="11">
        <v>1.49878</v>
      </c>
      <c r="AG24" s="11">
        <v>276</v>
      </c>
      <c r="AH24" s="11">
        <v>281</v>
      </c>
      <c r="AI24" s="11">
        <v>66498</v>
      </c>
      <c r="AJ24" s="11">
        <v>255.07900000000001</v>
      </c>
      <c r="AK24" s="11">
        <v>1.2733000000000001</v>
      </c>
      <c r="AL24" s="11">
        <v>253</v>
      </c>
      <c r="AM24" s="11">
        <v>258</v>
      </c>
      <c r="AN24" s="11">
        <v>60964</v>
      </c>
      <c r="AO24" s="11">
        <v>1.03234</v>
      </c>
      <c r="AP24" s="11">
        <v>3.8668599999999997E-2</v>
      </c>
      <c r="AQ24" s="11">
        <v>0.96278799999999998</v>
      </c>
      <c r="AR24" s="11">
        <v>1.0630999999999999</v>
      </c>
      <c r="AS24" s="11">
        <v>246.72900000000001</v>
      </c>
      <c r="AT24" s="11">
        <v>1.1365400000000001</v>
      </c>
      <c r="AU24" s="11">
        <v>4.0252900000000001E-2</v>
      </c>
      <c r="AV24" s="11">
        <v>1.06403</v>
      </c>
      <c r="AW24" s="11">
        <v>1.1689099999999999</v>
      </c>
      <c r="AX24" s="11">
        <v>271.63299999999998</v>
      </c>
      <c r="AY24" s="11">
        <v>1.8277399999999999</v>
      </c>
      <c r="AZ24" s="11">
        <v>4.93298E-2</v>
      </c>
      <c r="BA24" s="11">
        <v>1.7374099999999999</v>
      </c>
      <c r="BB24" s="11">
        <v>1.8677600000000001</v>
      </c>
      <c r="BC24" s="11">
        <v>436.83</v>
      </c>
    </row>
    <row r="25" spans="1:55" ht="14.25" x14ac:dyDescent="0.25">
      <c r="A25" s="40" t="s">
        <v>3143</v>
      </c>
      <c r="B25" s="20" t="s">
        <v>2467</v>
      </c>
      <c r="C25" s="10" t="s">
        <v>79</v>
      </c>
      <c r="D25" s="11">
        <v>20</v>
      </c>
      <c r="E25" s="77">
        <v>1962926</v>
      </c>
      <c r="F25" s="11">
        <v>304.06099999999998</v>
      </c>
      <c r="G25" s="11">
        <v>24.917400000000001</v>
      </c>
      <c r="H25" s="11">
        <v>251</v>
      </c>
      <c r="I25" s="11">
        <v>350</v>
      </c>
      <c r="J25" s="11">
        <v>1476.4</v>
      </c>
      <c r="K25" s="11">
        <v>68.572100000000006</v>
      </c>
      <c r="L25" s="11">
        <v>1277</v>
      </c>
      <c r="M25" s="11">
        <v>1571</v>
      </c>
      <c r="N25" s="11">
        <v>197.16499999999999</v>
      </c>
      <c r="O25" s="11">
        <v>17.637</v>
      </c>
      <c r="P25" s="11">
        <v>18</v>
      </c>
      <c r="Q25" s="11">
        <v>200</v>
      </c>
      <c r="R25" s="11">
        <v>13.093</v>
      </c>
      <c r="S25" s="11">
        <v>4.2851400000000002</v>
      </c>
      <c r="T25" s="11">
        <v>3</v>
      </c>
      <c r="U25" s="11">
        <v>45</v>
      </c>
      <c r="V25" s="11">
        <v>56.437600000000003</v>
      </c>
      <c r="W25" s="11">
        <v>10.946099999999999</v>
      </c>
      <c r="X25" s="11">
        <v>13</v>
      </c>
      <c r="Y25" s="11">
        <v>98</v>
      </c>
      <c r="Z25" s="11">
        <v>487.11399999999998</v>
      </c>
      <c r="AA25" s="11">
        <v>79.319599999999994</v>
      </c>
      <c r="AB25" s="11">
        <v>337</v>
      </c>
      <c r="AC25" s="11">
        <v>820</v>
      </c>
      <c r="AD25" s="11">
        <v>956109000</v>
      </c>
      <c r="AE25" s="11">
        <v>370.03300000000002</v>
      </c>
      <c r="AF25" s="11">
        <v>59.773499999999999</v>
      </c>
      <c r="AG25" s="11">
        <v>258</v>
      </c>
      <c r="AH25" s="11">
        <v>618</v>
      </c>
      <c r="AI25" s="11">
        <v>726303000</v>
      </c>
      <c r="AJ25" s="11">
        <v>339.24</v>
      </c>
      <c r="AK25" s="11">
        <v>54.6708</v>
      </c>
      <c r="AL25" s="11">
        <v>237</v>
      </c>
      <c r="AM25" s="11">
        <v>565</v>
      </c>
      <c r="AN25" s="11">
        <v>665862000</v>
      </c>
      <c r="AO25" s="11">
        <v>1.6906600000000001</v>
      </c>
      <c r="AP25" s="11">
        <v>0.55184800000000001</v>
      </c>
      <c r="AQ25" s="11">
        <v>0.207235</v>
      </c>
      <c r="AR25" s="11">
        <v>4.9971100000000002</v>
      </c>
      <c r="AS25" s="11">
        <v>3318430</v>
      </c>
      <c r="AT25" s="11">
        <v>1.8182400000000001</v>
      </c>
      <c r="AU25" s="11">
        <v>0.57377</v>
      </c>
      <c r="AV25" s="11">
        <v>0.22486900000000001</v>
      </c>
      <c r="AW25" s="11">
        <v>5.2547499999999996</v>
      </c>
      <c r="AX25" s="11">
        <v>3568850</v>
      </c>
      <c r="AY25" s="11">
        <v>2.7506200000000001</v>
      </c>
      <c r="AZ25" s="11">
        <v>0.750915</v>
      </c>
      <c r="BA25" s="11">
        <v>0.354294</v>
      </c>
      <c r="BB25" s="11">
        <v>7.2191599999999996</v>
      </c>
      <c r="BC25" s="11">
        <v>5398930</v>
      </c>
    </row>
    <row r="26" spans="1:55" ht="14.25" x14ac:dyDescent="0.25">
      <c r="A26" s="40" t="s">
        <v>3144</v>
      </c>
      <c r="B26" s="20" t="s">
        <v>2468</v>
      </c>
      <c r="C26" s="10" t="s">
        <v>79</v>
      </c>
      <c r="D26" s="11">
        <v>11</v>
      </c>
      <c r="E26" s="77">
        <v>655446</v>
      </c>
      <c r="F26" s="11">
        <v>384.20499999999998</v>
      </c>
      <c r="G26" s="11">
        <v>22.836200000000002</v>
      </c>
      <c r="H26" s="11">
        <v>351</v>
      </c>
      <c r="I26" s="11">
        <v>450</v>
      </c>
      <c r="J26" s="11">
        <v>1370.12</v>
      </c>
      <c r="K26" s="11">
        <v>63.545099999999998</v>
      </c>
      <c r="L26" s="11">
        <v>1249</v>
      </c>
      <c r="M26" s="11">
        <v>1501</v>
      </c>
      <c r="N26" s="11">
        <v>190.286</v>
      </c>
      <c r="O26" s="11">
        <v>35.090800000000002</v>
      </c>
      <c r="P26" s="11">
        <v>18</v>
      </c>
      <c r="Q26" s="11">
        <v>200</v>
      </c>
      <c r="R26" s="11">
        <v>14.9186</v>
      </c>
      <c r="S26" s="11">
        <v>6.6117100000000004</v>
      </c>
      <c r="T26" s="11">
        <v>3</v>
      </c>
      <c r="U26" s="11">
        <v>45</v>
      </c>
      <c r="V26" s="11">
        <v>62.148200000000003</v>
      </c>
      <c r="W26" s="11">
        <v>13.994400000000001</v>
      </c>
      <c r="X26" s="11">
        <v>13</v>
      </c>
      <c r="Y26" s="11">
        <v>100</v>
      </c>
      <c r="Z26" s="11">
        <v>676.14200000000005</v>
      </c>
      <c r="AA26" s="11">
        <v>108.11499999999999</v>
      </c>
      <c r="AB26" s="11">
        <v>417</v>
      </c>
      <c r="AC26" s="11">
        <v>1070</v>
      </c>
      <c r="AD26" s="11">
        <v>443105000</v>
      </c>
      <c r="AE26" s="11">
        <v>513.09400000000005</v>
      </c>
      <c r="AF26" s="11">
        <v>81.004800000000003</v>
      </c>
      <c r="AG26" s="11">
        <v>320</v>
      </c>
      <c r="AH26" s="11">
        <v>807</v>
      </c>
      <c r="AI26" s="11">
        <v>336252000</v>
      </c>
      <c r="AJ26" s="11">
        <v>470.25400000000002</v>
      </c>
      <c r="AK26" s="11">
        <v>73.948599999999999</v>
      </c>
      <c r="AL26" s="11">
        <v>294</v>
      </c>
      <c r="AM26" s="11">
        <v>738</v>
      </c>
      <c r="AN26" s="11">
        <v>308178000</v>
      </c>
      <c r="AO26" s="11">
        <v>3.86876</v>
      </c>
      <c r="AP26" s="11">
        <v>1.2275</v>
      </c>
      <c r="AQ26" s="11">
        <v>0.490041</v>
      </c>
      <c r="AR26" s="11">
        <v>9.7489100000000004</v>
      </c>
      <c r="AS26" s="11">
        <v>2535370</v>
      </c>
      <c r="AT26" s="11">
        <v>4.0762900000000002</v>
      </c>
      <c r="AU26" s="11">
        <v>1.27254</v>
      </c>
      <c r="AV26" s="11">
        <v>0.51773499999999995</v>
      </c>
      <c r="AW26" s="11">
        <v>10.1736</v>
      </c>
      <c r="AX26" s="11">
        <v>2671370</v>
      </c>
      <c r="AY26" s="11">
        <v>5.7497600000000002</v>
      </c>
      <c r="AZ26" s="11">
        <v>1.67736</v>
      </c>
      <c r="BA26" s="11">
        <v>1.0859300000000001</v>
      </c>
      <c r="BB26" s="11">
        <v>13.7692</v>
      </c>
      <c r="BC26" s="11">
        <v>3768060</v>
      </c>
    </row>
    <row r="27" spans="1:55" ht="14.25" x14ac:dyDescent="0.25">
      <c r="A27" s="40" t="s">
        <v>3145</v>
      </c>
      <c r="B27" s="20" t="s">
        <v>2469</v>
      </c>
      <c r="C27" s="10" t="s">
        <v>79</v>
      </c>
      <c r="D27" s="11">
        <v>26</v>
      </c>
      <c r="E27" s="77">
        <v>112816</v>
      </c>
      <c r="F27" s="11">
        <v>486.774</v>
      </c>
      <c r="G27" s="11">
        <v>26.413399999999999</v>
      </c>
      <c r="H27" s="11">
        <v>451</v>
      </c>
      <c r="I27" s="11">
        <v>550</v>
      </c>
      <c r="J27" s="11">
        <v>1257.04</v>
      </c>
      <c r="K27" s="11">
        <v>17.630500000000001</v>
      </c>
      <c r="L27" s="11">
        <v>1215</v>
      </c>
      <c r="M27" s="11">
        <v>1294</v>
      </c>
      <c r="N27" s="11">
        <v>187.45500000000001</v>
      </c>
      <c r="O27" s="11">
        <v>43.501300000000001</v>
      </c>
      <c r="P27" s="11">
        <v>18</v>
      </c>
      <c r="Q27" s="11">
        <v>200</v>
      </c>
      <c r="R27" s="11">
        <v>15.620799999999999</v>
      </c>
      <c r="S27" s="11">
        <v>4.9515200000000004</v>
      </c>
      <c r="T27" s="11">
        <v>3</v>
      </c>
      <c r="U27" s="11">
        <v>45</v>
      </c>
      <c r="V27" s="11">
        <v>62.264600000000002</v>
      </c>
      <c r="W27" s="11">
        <v>9.9127500000000008</v>
      </c>
      <c r="X27" s="11">
        <v>13</v>
      </c>
      <c r="Y27" s="11">
        <v>100</v>
      </c>
      <c r="Z27" s="11">
        <v>924.09299999999996</v>
      </c>
      <c r="AA27" s="11">
        <v>70.114999999999995</v>
      </c>
      <c r="AB27" s="11">
        <v>686</v>
      </c>
      <c r="AC27" s="11">
        <v>1219</v>
      </c>
      <c r="AD27" s="11">
        <v>104241000</v>
      </c>
      <c r="AE27" s="11">
        <v>701.54100000000005</v>
      </c>
      <c r="AF27" s="11">
        <v>52.3703</v>
      </c>
      <c r="AG27" s="11">
        <v>526</v>
      </c>
      <c r="AH27" s="11">
        <v>920</v>
      </c>
      <c r="AI27" s="11">
        <v>79136600</v>
      </c>
      <c r="AJ27" s="11">
        <v>643.06600000000003</v>
      </c>
      <c r="AK27" s="11">
        <v>47.7791</v>
      </c>
      <c r="AL27" s="11">
        <v>484</v>
      </c>
      <c r="AM27" s="11">
        <v>842</v>
      </c>
      <c r="AN27" s="11">
        <v>72540500</v>
      </c>
      <c r="AO27" s="11">
        <v>9.05166</v>
      </c>
      <c r="AP27" s="11">
        <v>2.2567499999999998</v>
      </c>
      <c r="AQ27" s="11">
        <v>2.5245000000000002</v>
      </c>
      <c r="AR27" s="11">
        <v>17.331399999999999</v>
      </c>
      <c r="AS27" s="11">
        <v>1021060</v>
      </c>
      <c r="AT27" s="11">
        <v>9.4507100000000008</v>
      </c>
      <c r="AU27" s="11">
        <v>2.3413400000000002</v>
      </c>
      <c r="AV27" s="11">
        <v>2.6817899999999999</v>
      </c>
      <c r="AW27" s="11">
        <v>18.037800000000001</v>
      </c>
      <c r="AX27" s="11">
        <v>1066080</v>
      </c>
      <c r="AY27" s="11">
        <v>12.9488</v>
      </c>
      <c r="AZ27" s="11">
        <v>3.0997499999999998</v>
      </c>
      <c r="BA27" s="11">
        <v>4.07775</v>
      </c>
      <c r="BB27" s="11">
        <v>24.398299999999999</v>
      </c>
      <c r="BC27" s="11">
        <v>1460670</v>
      </c>
    </row>
    <row r="28" spans="1:55" ht="14.25" x14ac:dyDescent="0.25">
      <c r="A28" s="40" t="s">
        <v>3146</v>
      </c>
      <c r="B28" s="20" t="s">
        <v>2470</v>
      </c>
      <c r="C28" s="10" t="s">
        <v>79</v>
      </c>
      <c r="D28" s="11">
        <v>22</v>
      </c>
      <c r="E28" s="77">
        <v>10288</v>
      </c>
      <c r="F28" s="11">
        <v>559.74800000000005</v>
      </c>
      <c r="G28" s="11">
        <v>5.2324000000000002</v>
      </c>
      <c r="H28" s="11">
        <v>551</v>
      </c>
      <c r="I28" s="11">
        <v>571</v>
      </c>
      <c r="J28" s="11">
        <v>1228.06</v>
      </c>
      <c r="K28" s="11">
        <v>3.7344599999999999</v>
      </c>
      <c r="L28" s="11">
        <v>1222</v>
      </c>
      <c r="M28" s="11">
        <v>1238</v>
      </c>
      <c r="N28" s="11">
        <v>199.494</v>
      </c>
      <c r="O28" s="11">
        <v>9.2109699999999997</v>
      </c>
      <c r="P28" s="11">
        <v>18</v>
      </c>
      <c r="Q28" s="11">
        <v>200</v>
      </c>
      <c r="R28" s="11">
        <v>15.3604</v>
      </c>
      <c r="S28" s="11">
        <v>4.2106500000000002</v>
      </c>
      <c r="T28" s="11">
        <v>14</v>
      </c>
      <c r="U28" s="11">
        <v>45</v>
      </c>
      <c r="V28" s="11">
        <v>58.721200000000003</v>
      </c>
      <c r="W28" s="11">
        <v>6.9456199999999999</v>
      </c>
      <c r="X28" s="11">
        <v>40</v>
      </c>
      <c r="Y28" s="11">
        <v>94</v>
      </c>
      <c r="Z28" s="11">
        <v>1038.31</v>
      </c>
      <c r="AA28" s="11">
        <v>37.270800000000001</v>
      </c>
      <c r="AB28" s="11">
        <v>934</v>
      </c>
      <c r="AC28" s="11">
        <v>1250</v>
      </c>
      <c r="AD28" s="11">
        <v>10682100</v>
      </c>
      <c r="AE28" s="11">
        <v>788.88199999999995</v>
      </c>
      <c r="AF28" s="11">
        <v>27.121500000000001</v>
      </c>
      <c r="AG28" s="11">
        <v>712</v>
      </c>
      <c r="AH28" s="11">
        <v>943</v>
      </c>
      <c r="AI28" s="11">
        <v>8116020</v>
      </c>
      <c r="AJ28" s="11">
        <v>723.3</v>
      </c>
      <c r="AK28" s="11">
        <v>24.5215</v>
      </c>
      <c r="AL28" s="11">
        <v>654</v>
      </c>
      <c r="AM28" s="11">
        <v>862</v>
      </c>
      <c r="AN28" s="11">
        <v>7441310</v>
      </c>
      <c r="AO28" s="11">
        <v>14.100199999999999</v>
      </c>
      <c r="AP28" s="11">
        <v>1.0481400000000001</v>
      </c>
      <c r="AQ28" s="11">
        <v>5.7120800000000003</v>
      </c>
      <c r="AR28" s="11">
        <v>18.251100000000001</v>
      </c>
      <c r="AS28" s="11">
        <v>145063</v>
      </c>
      <c r="AT28" s="11">
        <v>14.687799999999999</v>
      </c>
      <c r="AU28" s="11">
        <v>1.08995</v>
      </c>
      <c r="AV28" s="11">
        <v>5.9889299999999999</v>
      </c>
      <c r="AW28" s="11">
        <v>18.9924</v>
      </c>
      <c r="AX28" s="11">
        <v>151108</v>
      </c>
      <c r="AY28" s="11">
        <v>19.9742</v>
      </c>
      <c r="AZ28" s="11">
        <v>1.4160900000000001</v>
      </c>
      <c r="BA28" s="11">
        <v>8.4779800000000005</v>
      </c>
      <c r="BB28" s="11">
        <v>25.680599999999998</v>
      </c>
      <c r="BC28" s="11">
        <v>205494</v>
      </c>
    </row>
    <row r="29" spans="1:55" ht="14.25" x14ac:dyDescent="0.25">
      <c r="A29" s="40" t="s">
        <v>3147</v>
      </c>
      <c r="B29" s="20" t="s">
        <v>2468</v>
      </c>
      <c r="C29" s="10" t="s">
        <v>80</v>
      </c>
      <c r="D29" s="11">
        <v>31</v>
      </c>
      <c r="E29" s="77">
        <v>14291</v>
      </c>
      <c r="F29" s="11">
        <v>445.55700000000002</v>
      </c>
      <c r="G29" s="11">
        <v>3.8373300000000001</v>
      </c>
      <c r="H29" s="11">
        <v>437</v>
      </c>
      <c r="I29" s="11">
        <v>450</v>
      </c>
      <c r="J29" s="11">
        <v>1130.74</v>
      </c>
      <c r="K29" s="11">
        <v>5.38185</v>
      </c>
      <c r="L29" s="11">
        <v>1118</v>
      </c>
      <c r="M29" s="11">
        <v>1140</v>
      </c>
      <c r="N29" s="11">
        <v>188.97300000000001</v>
      </c>
      <c r="O29" s="11">
        <v>33.116900000000001</v>
      </c>
      <c r="P29" s="11">
        <v>63</v>
      </c>
      <c r="Q29" s="11">
        <v>200</v>
      </c>
      <c r="R29" s="11">
        <v>19.790800000000001</v>
      </c>
      <c r="S29" s="11">
        <v>12.6121</v>
      </c>
      <c r="T29" s="11">
        <v>3</v>
      </c>
      <c r="U29" s="11">
        <v>45</v>
      </c>
      <c r="V29" s="11">
        <v>76.673500000000004</v>
      </c>
      <c r="W29" s="11">
        <v>13.5404</v>
      </c>
      <c r="X29" s="11">
        <v>40</v>
      </c>
      <c r="Y29" s="11">
        <v>100</v>
      </c>
      <c r="Z29" s="11">
        <v>1162.43</v>
      </c>
      <c r="AA29" s="11">
        <v>82.777100000000004</v>
      </c>
      <c r="AB29" s="11">
        <v>952</v>
      </c>
      <c r="AC29" s="11">
        <v>1332</v>
      </c>
      <c r="AD29" s="11">
        <v>16604100</v>
      </c>
      <c r="AE29" s="11">
        <v>879.90099999999995</v>
      </c>
      <c r="AF29" s="11">
        <v>60.198999999999998</v>
      </c>
      <c r="AG29" s="11">
        <v>726</v>
      </c>
      <c r="AH29" s="11">
        <v>1004</v>
      </c>
      <c r="AI29" s="11">
        <v>12568500</v>
      </c>
      <c r="AJ29" s="11">
        <v>805.77</v>
      </c>
      <c r="AK29" s="11">
        <v>54.4358</v>
      </c>
      <c r="AL29" s="11">
        <v>667</v>
      </c>
      <c r="AM29" s="11">
        <v>918</v>
      </c>
      <c r="AN29" s="11">
        <v>11509600</v>
      </c>
      <c r="AO29" s="11">
        <v>8.3468400000000003</v>
      </c>
      <c r="AP29" s="11">
        <v>1.44</v>
      </c>
      <c r="AQ29" s="11">
        <v>3.71509</v>
      </c>
      <c r="AR29" s="11">
        <v>14.4169</v>
      </c>
      <c r="AS29" s="11">
        <v>119226</v>
      </c>
      <c r="AT29" s="11">
        <v>8.71448</v>
      </c>
      <c r="AU29" s="11">
        <v>1.4935</v>
      </c>
      <c r="AV29" s="11">
        <v>3.9099499999999998</v>
      </c>
      <c r="AW29" s="11">
        <v>15.0212</v>
      </c>
      <c r="AX29" s="11">
        <v>124478</v>
      </c>
      <c r="AY29" s="11">
        <v>12.1805</v>
      </c>
      <c r="AZ29" s="11">
        <v>1.9710399999999999</v>
      </c>
      <c r="BA29" s="11">
        <v>5.8466300000000002</v>
      </c>
      <c r="BB29" s="11">
        <v>20.370799999999999</v>
      </c>
      <c r="BC29" s="11">
        <v>173986</v>
      </c>
    </row>
    <row r="30" spans="1:55" ht="14.25" x14ac:dyDescent="0.25">
      <c r="A30" s="40" t="s">
        <v>3148</v>
      </c>
      <c r="B30" s="20" t="s">
        <v>2469</v>
      </c>
      <c r="C30" s="10" t="s">
        <v>80</v>
      </c>
      <c r="D30" s="11">
        <v>28</v>
      </c>
      <c r="E30" s="77">
        <v>82548</v>
      </c>
      <c r="F30" s="11">
        <v>492.58800000000002</v>
      </c>
      <c r="G30" s="11">
        <v>29.132300000000001</v>
      </c>
      <c r="H30" s="11">
        <v>451</v>
      </c>
      <c r="I30" s="11">
        <v>550</v>
      </c>
      <c r="J30" s="11">
        <v>1115.8399999999999</v>
      </c>
      <c r="K30" s="11">
        <v>10.8268</v>
      </c>
      <c r="L30" s="11">
        <v>1096</v>
      </c>
      <c r="M30" s="11">
        <v>1141</v>
      </c>
      <c r="N30" s="11">
        <v>181.839</v>
      </c>
      <c r="O30" s="11">
        <v>35.3337</v>
      </c>
      <c r="P30" s="11">
        <v>5</v>
      </c>
      <c r="Q30" s="11">
        <v>200</v>
      </c>
      <c r="R30" s="11">
        <v>12.911799999999999</v>
      </c>
      <c r="S30" s="11">
        <v>9.2443799999999996</v>
      </c>
      <c r="T30" s="11">
        <v>3</v>
      </c>
      <c r="U30" s="11">
        <v>45</v>
      </c>
      <c r="V30" s="11">
        <v>69.116200000000006</v>
      </c>
      <c r="W30" s="11">
        <v>13.7461</v>
      </c>
      <c r="X30" s="11">
        <v>13</v>
      </c>
      <c r="Y30" s="11">
        <v>100</v>
      </c>
      <c r="Z30" s="11">
        <v>1224.2</v>
      </c>
      <c r="AA30" s="11">
        <v>96.911000000000001</v>
      </c>
      <c r="AB30" s="11">
        <v>885</v>
      </c>
      <c r="AC30" s="11">
        <v>1535</v>
      </c>
      <c r="AD30" s="11">
        <v>101014000</v>
      </c>
      <c r="AE30" s="11">
        <v>928.12699999999995</v>
      </c>
      <c r="AF30" s="11">
        <v>71.660300000000007</v>
      </c>
      <c r="AG30" s="11">
        <v>679</v>
      </c>
      <c r="AH30" s="11">
        <v>1158</v>
      </c>
      <c r="AI30" s="11">
        <v>76583500</v>
      </c>
      <c r="AJ30" s="11">
        <v>850.40300000000002</v>
      </c>
      <c r="AK30" s="11">
        <v>65.149299999999997</v>
      </c>
      <c r="AL30" s="11">
        <v>624</v>
      </c>
      <c r="AM30" s="11">
        <v>1060</v>
      </c>
      <c r="AN30" s="11">
        <v>70170100</v>
      </c>
      <c r="AO30" s="11">
        <v>10.2979</v>
      </c>
      <c r="AP30" s="11">
        <v>2.69835</v>
      </c>
      <c r="AQ30" s="11">
        <v>3.7639999999999998</v>
      </c>
      <c r="AR30" s="11">
        <v>24.624300000000002</v>
      </c>
      <c r="AS30" s="11">
        <v>849723</v>
      </c>
      <c r="AT30" s="11">
        <v>10.7409</v>
      </c>
      <c r="AU30" s="11">
        <v>2.80165</v>
      </c>
      <c r="AV30" s="11">
        <v>3.9604200000000001</v>
      </c>
      <c r="AW30" s="11">
        <v>25.610099999999999</v>
      </c>
      <c r="AX30" s="11">
        <v>886275</v>
      </c>
      <c r="AY30" s="11">
        <v>14.935700000000001</v>
      </c>
      <c r="AZ30" s="11">
        <v>3.7279499999999999</v>
      </c>
      <c r="BA30" s="11">
        <v>5.9165299999999998</v>
      </c>
      <c r="BB30" s="11">
        <v>34.805799999999998</v>
      </c>
      <c r="BC30" s="11">
        <v>1232400</v>
      </c>
    </row>
    <row r="31" spans="1:55" ht="14.25" x14ac:dyDescent="0.25">
      <c r="A31" s="40" t="s">
        <v>3149</v>
      </c>
      <c r="B31" s="20" t="s">
        <v>2470</v>
      </c>
      <c r="C31" s="10" t="s">
        <v>80</v>
      </c>
      <c r="D31" s="11">
        <v>29</v>
      </c>
      <c r="E31" s="77">
        <v>57084</v>
      </c>
      <c r="F31" s="11">
        <v>596.78700000000003</v>
      </c>
      <c r="G31" s="11">
        <v>29.673500000000001</v>
      </c>
      <c r="H31" s="11">
        <v>551</v>
      </c>
      <c r="I31" s="11">
        <v>650</v>
      </c>
      <c r="J31" s="11">
        <v>1106.96</v>
      </c>
      <c r="K31" s="11">
        <v>8.9612700000000007</v>
      </c>
      <c r="L31" s="11">
        <v>1089</v>
      </c>
      <c r="M31" s="11">
        <v>1132</v>
      </c>
      <c r="N31" s="11">
        <v>163.011</v>
      </c>
      <c r="O31" s="11">
        <v>42.524099999999997</v>
      </c>
      <c r="P31" s="11">
        <v>5</v>
      </c>
      <c r="Q31" s="11">
        <v>200</v>
      </c>
      <c r="R31" s="11">
        <v>14.2485</v>
      </c>
      <c r="S31" s="11">
        <v>4.53444</v>
      </c>
      <c r="T31" s="11">
        <v>3</v>
      </c>
      <c r="U31" s="11">
        <v>45</v>
      </c>
      <c r="V31" s="11">
        <v>67.117500000000007</v>
      </c>
      <c r="W31" s="11">
        <v>13.1952</v>
      </c>
      <c r="X31" s="11">
        <v>13</v>
      </c>
      <c r="Y31" s="11">
        <v>100</v>
      </c>
      <c r="Z31" s="11">
        <v>1392.59</v>
      </c>
      <c r="AA31" s="11">
        <v>93.821799999999996</v>
      </c>
      <c r="AB31" s="11">
        <v>1002</v>
      </c>
      <c r="AC31" s="11">
        <v>1698</v>
      </c>
      <c r="AD31" s="11">
        <v>79472100</v>
      </c>
      <c r="AE31" s="11">
        <v>1056.28</v>
      </c>
      <c r="AF31" s="11">
        <v>68.852500000000006</v>
      </c>
      <c r="AG31" s="11">
        <v>769</v>
      </c>
      <c r="AH31" s="11">
        <v>1280</v>
      </c>
      <c r="AI31" s="11">
        <v>60279900</v>
      </c>
      <c r="AJ31" s="11">
        <v>967.99199999999996</v>
      </c>
      <c r="AK31" s="11">
        <v>62.421900000000001</v>
      </c>
      <c r="AL31" s="11">
        <v>707</v>
      </c>
      <c r="AM31" s="11">
        <v>1170</v>
      </c>
      <c r="AN31" s="11">
        <v>55241400</v>
      </c>
      <c r="AO31" s="11">
        <v>16.209499999999998</v>
      </c>
      <c r="AP31" s="11">
        <v>4.2527799999999996</v>
      </c>
      <c r="AQ31" s="11">
        <v>6.5049700000000001</v>
      </c>
      <c r="AR31" s="11">
        <v>34.119300000000003</v>
      </c>
      <c r="AS31" s="11">
        <v>925045</v>
      </c>
      <c r="AT31" s="11">
        <v>16.871600000000001</v>
      </c>
      <c r="AU31" s="11">
        <v>4.4168000000000003</v>
      </c>
      <c r="AV31" s="11">
        <v>6.8048700000000002</v>
      </c>
      <c r="AW31" s="11">
        <v>35.461300000000001</v>
      </c>
      <c r="AX31" s="11">
        <v>962827</v>
      </c>
      <c r="AY31" s="11">
        <v>23.3218</v>
      </c>
      <c r="AZ31" s="11">
        <v>5.8998499999999998</v>
      </c>
      <c r="BA31" s="11">
        <v>9.7685700000000004</v>
      </c>
      <c r="BB31" s="11">
        <v>48.250599999999999</v>
      </c>
      <c r="BC31" s="11">
        <v>1330930</v>
      </c>
    </row>
    <row r="32" spans="1:55" ht="14.25" x14ac:dyDescent="0.25">
      <c r="A32" s="40" t="s">
        <v>3150</v>
      </c>
      <c r="B32" s="20" t="s">
        <v>2471</v>
      </c>
      <c r="C32" s="10" t="s">
        <v>80</v>
      </c>
      <c r="D32" s="11">
        <v>33</v>
      </c>
      <c r="E32" s="77">
        <v>43423</v>
      </c>
      <c r="F32" s="11">
        <v>696.68600000000004</v>
      </c>
      <c r="G32" s="11">
        <v>29.176600000000001</v>
      </c>
      <c r="H32" s="11">
        <v>651</v>
      </c>
      <c r="I32" s="11">
        <v>750</v>
      </c>
      <c r="J32" s="11">
        <v>1099.9000000000001</v>
      </c>
      <c r="K32" s="11">
        <v>9.9236799999999992</v>
      </c>
      <c r="L32" s="11">
        <v>1082</v>
      </c>
      <c r="M32" s="11">
        <v>1122</v>
      </c>
      <c r="N32" s="11">
        <v>169.32900000000001</v>
      </c>
      <c r="O32" s="11">
        <v>40.001800000000003</v>
      </c>
      <c r="P32" s="11">
        <v>5</v>
      </c>
      <c r="Q32" s="11">
        <v>200</v>
      </c>
      <c r="R32" s="11">
        <v>14.506</v>
      </c>
      <c r="S32" s="11">
        <v>5.1991199999999997</v>
      </c>
      <c r="T32" s="11">
        <v>3</v>
      </c>
      <c r="U32" s="11">
        <v>45</v>
      </c>
      <c r="V32" s="11">
        <v>61.255299999999998</v>
      </c>
      <c r="W32" s="11">
        <v>16.3415</v>
      </c>
      <c r="X32" s="11">
        <v>13</v>
      </c>
      <c r="Y32" s="11">
        <v>100</v>
      </c>
      <c r="Z32" s="11">
        <v>1512.45</v>
      </c>
      <c r="AA32" s="11">
        <v>127.746</v>
      </c>
      <c r="AB32" s="11">
        <v>1093</v>
      </c>
      <c r="AC32" s="11">
        <v>1933</v>
      </c>
      <c r="AD32" s="11">
        <v>65664600</v>
      </c>
      <c r="AE32" s="11">
        <v>1148.49</v>
      </c>
      <c r="AF32" s="11">
        <v>93.853399999999993</v>
      </c>
      <c r="AG32" s="11">
        <v>838</v>
      </c>
      <c r="AH32" s="11">
        <v>1457</v>
      </c>
      <c r="AI32" s="11">
        <v>49862800</v>
      </c>
      <c r="AJ32" s="11">
        <v>1052.83</v>
      </c>
      <c r="AK32" s="11">
        <v>85.129400000000004</v>
      </c>
      <c r="AL32" s="11">
        <v>771</v>
      </c>
      <c r="AM32" s="11">
        <v>1332</v>
      </c>
      <c r="AN32" s="11">
        <v>45709800</v>
      </c>
      <c r="AO32" s="11">
        <v>24.809799999999999</v>
      </c>
      <c r="AP32" s="11">
        <v>5.7495599999999998</v>
      </c>
      <c r="AQ32" s="11">
        <v>9.6469100000000001</v>
      </c>
      <c r="AR32" s="11">
        <v>44.5991</v>
      </c>
      <c r="AS32" s="11">
        <v>1077140</v>
      </c>
      <c r="AT32" s="11">
        <v>25.7956</v>
      </c>
      <c r="AU32" s="11">
        <v>5.9738699999999998</v>
      </c>
      <c r="AV32" s="11">
        <v>10.053000000000001</v>
      </c>
      <c r="AW32" s="11">
        <v>46.414200000000001</v>
      </c>
      <c r="AX32" s="11">
        <v>1119940</v>
      </c>
      <c r="AY32" s="11">
        <v>35.527999999999999</v>
      </c>
      <c r="AZ32" s="11">
        <v>8.0097100000000001</v>
      </c>
      <c r="BA32" s="11">
        <v>14.3307</v>
      </c>
      <c r="BB32" s="11">
        <v>62.644300000000001</v>
      </c>
      <c r="BC32" s="11">
        <v>1542480</v>
      </c>
    </row>
    <row r="33" spans="1:55" ht="14.25" x14ac:dyDescent="0.25">
      <c r="A33" s="40" t="s">
        <v>3151</v>
      </c>
      <c r="B33" s="20" t="s">
        <v>2472</v>
      </c>
      <c r="C33" s="10" t="s">
        <v>80</v>
      </c>
      <c r="D33" s="11">
        <v>35</v>
      </c>
      <c r="E33" s="77">
        <v>25573</v>
      </c>
      <c r="F33" s="11">
        <v>792.76</v>
      </c>
      <c r="G33" s="11">
        <v>32.420299999999997</v>
      </c>
      <c r="H33" s="11">
        <v>751</v>
      </c>
      <c r="I33" s="11">
        <v>864</v>
      </c>
      <c r="J33" s="11">
        <v>1089.7</v>
      </c>
      <c r="K33" s="11">
        <v>6.6287099999999999</v>
      </c>
      <c r="L33" s="11">
        <v>1080</v>
      </c>
      <c r="M33" s="11">
        <v>1112</v>
      </c>
      <c r="N33" s="11">
        <v>172.392</v>
      </c>
      <c r="O33" s="11">
        <v>36.628599999999999</v>
      </c>
      <c r="P33" s="11">
        <v>64</v>
      </c>
      <c r="Q33" s="11">
        <v>200</v>
      </c>
      <c r="R33" s="11">
        <v>13.585900000000001</v>
      </c>
      <c r="S33" s="11">
        <v>3.1455600000000001</v>
      </c>
      <c r="T33" s="11">
        <v>3</v>
      </c>
      <c r="U33" s="11">
        <v>25</v>
      </c>
      <c r="V33" s="11">
        <v>58.437100000000001</v>
      </c>
      <c r="W33" s="11">
        <v>12.54</v>
      </c>
      <c r="X33" s="11">
        <v>13</v>
      </c>
      <c r="Y33" s="11">
        <v>94</v>
      </c>
      <c r="Z33" s="11">
        <v>1646.58</v>
      </c>
      <c r="AA33" s="11">
        <v>115.274</v>
      </c>
      <c r="AB33" s="11">
        <v>1213</v>
      </c>
      <c r="AC33" s="11">
        <v>1982</v>
      </c>
      <c r="AD33" s="11">
        <v>42108100</v>
      </c>
      <c r="AE33" s="11">
        <v>1251.23</v>
      </c>
      <c r="AF33" s="11">
        <v>85.043700000000001</v>
      </c>
      <c r="AG33" s="11">
        <v>930</v>
      </c>
      <c r="AH33" s="11">
        <v>1495</v>
      </c>
      <c r="AI33" s="11">
        <v>31997600</v>
      </c>
      <c r="AJ33" s="11">
        <v>1147.29</v>
      </c>
      <c r="AK33" s="11">
        <v>77.229900000000001</v>
      </c>
      <c r="AL33" s="11">
        <v>855</v>
      </c>
      <c r="AM33" s="11">
        <v>1368</v>
      </c>
      <c r="AN33" s="11">
        <v>29339800</v>
      </c>
      <c r="AO33" s="11">
        <v>34.366100000000003</v>
      </c>
      <c r="AP33" s="11">
        <v>8.3031699999999997</v>
      </c>
      <c r="AQ33" s="11">
        <v>16.867599999999999</v>
      </c>
      <c r="AR33" s="11">
        <v>59.123800000000003</v>
      </c>
      <c r="AS33" s="11">
        <v>878845</v>
      </c>
      <c r="AT33" s="11">
        <v>35.710799999999999</v>
      </c>
      <c r="AU33" s="11">
        <v>8.6266499999999997</v>
      </c>
      <c r="AV33" s="11">
        <v>17.548500000000001</v>
      </c>
      <c r="AW33" s="11">
        <v>61.499299999999998</v>
      </c>
      <c r="AX33" s="11">
        <v>913233</v>
      </c>
      <c r="AY33" s="11">
        <v>49.234200000000001</v>
      </c>
      <c r="AZ33" s="11">
        <v>11.644</v>
      </c>
      <c r="BA33" s="11">
        <v>24.569700000000001</v>
      </c>
      <c r="BB33" s="11">
        <v>83.360900000000001</v>
      </c>
      <c r="BC33" s="11">
        <v>1259070</v>
      </c>
    </row>
    <row r="34" spans="1:55" ht="14.25" x14ac:dyDescent="0.25">
      <c r="A34" s="40" t="s">
        <v>3152</v>
      </c>
      <c r="B34" s="20" t="s">
        <v>2467</v>
      </c>
      <c r="C34" s="10" t="s">
        <v>81</v>
      </c>
      <c r="D34" s="11">
        <v>7</v>
      </c>
      <c r="E34" s="77">
        <v>419194</v>
      </c>
      <c r="F34" s="11">
        <v>330.36799999999999</v>
      </c>
      <c r="G34" s="11">
        <v>16.368400000000001</v>
      </c>
      <c r="H34" s="11">
        <v>259</v>
      </c>
      <c r="I34" s="11">
        <v>350</v>
      </c>
      <c r="J34" s="11">
        <v>1464.75</v>
      </c>
      <c r="K34" s="11">
        <v>47.583399999999997</v>
      </c>
      <c r="L34" s="11">
        <v>1313</v>
      </c>
      <c r="M34" s="11">
        <v>1586</v>
      </c>
      <c r="N34" s="11">
        <v>185.249</v>
      </c>
      <c r="O34" s="11">
        <v>42.202199999999998</v>
      </c>
      <c r="P34" s="11">
        <v>5</v>
      </c>
      <c r="Q34" s="11">
        <v>200</v>
      </c>
      <c r="R34" s="11">
        <v>22.304099999999998</v>
      </c>
      <c r="S34" s="11">
        <v>9.1737599999999997</v>
      </c>
      <c r="T34" s="11">
        <v>3</v>
      </c>
      <c r="U34" s="11">
        <v>45</v>
      </c>
      <c r="V34" s="11">
        <v>75.800600000000003</v>
      </c>
      <c r="W34" s="11">
        <v>18.918199999999999</v>
      </c>
      <c r="X34" s="11">
        <v>13</v>
      </c>
      <c r="Y34" s="11">
        <v>100</v>
      </c>
      <c r="Z34" s="11">
        <v>566.16899999999998</v>
      </c>
      <c r="AA34" s="11">
        <v>49.777299999999997</v>
      </c>
      <c r="AB34" s="11">
        <v>337</v>
      </c>
      <c r="AC34" s="11">
        <v>709</v>
      </c>
      <c r="AD34" s="11">
        <v>237334000</v>
      </c>
      <c r="AE34" s="11">
        <v>428.45699999999999</v>
      </c>
      <c r="AF34" s="11">
        <v>36.833799999999997</v>
      </c>
      <c r="AG34" s="11">
        <v>259</v>
      </c>
      <c r="AH34" s="11">
        <v>536</v>
      </c>
      <c r="AI34" s="11">
        <v>179606000</v>
      </c>
      <c r="AJ34" s="11">
        <v>392.327</v>
      </c>
      <c r="AK34" s="11">
        <v>33.501399999999997</v>
      </c>
      <c r="AL34" s="11">
        <v>238</v>
      </c>
      <c r="AM34" s="11">
        <v>491</v>
      </c>
      <c r="AN34" s="11">
        <v>164460000</v>
      </c>
      <c r="AO34" s="11">
        <v>1.81609</v>
      </c>
      <c r="AP34" s="11">
        <v>0.81144000000000005</v>
      </c>
      <c r="AQ34" s="11">
        <v>0.100687</v>
      </c>
      <c r="AR34" s="11">
        <v>5.0688500000000003</v>
      </c>
      <c r="AS34" s="11">
        <v>761291</v>
      </c>
      <c r="AT34" s="11">
        <v>1.94249</v>
      </c>
      <c r="AU34" s="11">
        <v>0.84979499999999997</v>
      </c>
      <c r="AV34" s="11">
        <v>0.114123</v>
      </c>
      <c r="AW34" s="11">
        <v>5.32674</v>
      </c>
      <c r="AX34" s="11">
        <v>814278</v>
      </c>
      <c r="AY34" s="11">
        <v>2.9288400000000001</v>
      </c>
      <c r="AZ34" s="11">
        <v>1.12547</v>
      </c>
      <c r="BA34" s="11">
        <v>0.21398400000000001</v>
      </c>
      <c r="BB34" s="11">
        <v>7.21204</v>
      </c>
      <c r="BC34" s="11">
        <v>1227750</v>
      </c>
    </row>
    <row r="35" spans="1:55" ht="14.25" x14ac:dyDescent="0.25">
      <c r="A35" s="40" t="s">
        <v>3153</v>
      </c>
      <c r="B35" s="20" t="s">
        <v>2468</v>
      </c>
      <c r="C35" s="10" t="s">
        <v>81</v>
      </c>
      <c r="D35" s="11">
        <v>8</v>
      </c>
      <c r="E35" s="77">
        <v>1103806</v>
      </c>
      <c r="F35" s="11">
        <v>397.048</v>
      </c>
      <c r="G35" s="11">
        <v>27.9178</v>
      </c>
      <c r="H35" s="11">
        <v>351</v>
      </c>
      <c r="I35" s="11">
        <v>450</v>
      </c>
      <c r="J35" s="11">
        <v>1391.15</v>
      </c>
      <c r="K35" s="11">
        <v>87.184100000000001</v>
      </c>
      <c r="L35" s="11">
        <v>1190</v>
      </c>
      <c r="M35" s="11">
        <v>1567</v>
      </c>
      <c r="N35" s="11">
        <v>187.214</v>
      </c>
      <c r="O35" s="11">
        <v>32.217300000000002</v>
      </c>
      <c r="P35" s="11">
        <v>5</v>
      </c>
      <c r="Q35" s="11">
        <v>200</v>
      </c>
      <c r="R35" s="11">
        <v>21.7775</v>
      </c>
      <c r="S35" s="11">
        <v>8.9645899999999994</v>
      </c>
      <c r="T35" s="11">
        <v>3</v>
      </c>
      <c r="U35" s="11">
        <v>45</v>
      </c>
      <c r="V35" s="11">
        <v>75.031099999999995</v>
      </c>
      <c r="W35" s="11">
        <v>18.986499999999999</v>
      </c>
      <c r="X35" s="11">
        <v>13</v>
      </c>
      <c r="Y35" s="11">
        <v>100</v>
      </c>
      <c r="Z35" s="11">
        <v>709.57</v>
      </c>
      <c r="AA35" s="11">
        <v>88.868799999999993</v>
      </c>
      <c r="AB35" s="11">
        <v>404</v>
      </c>
      <c r="AC35" s="11">
        <v>970</v>
      </c>
      <c r="AD35" s="11">
        <v>783215000</v>
      </c>
      <c r="AE35" s="11">
        <v>537.20000000000005</v>
      </c>
      <c r="AF35" s="11">
        <v>67.064300000000003</v>
      </c>
      <c r="AG35" s="11">
        <v>310</v>
      </c>
      <c r="AH35" s="11">
        <v>731</v>
      </c>
      <c r="AI35" s="11">
        <v>592954000</v>
      </c>
      <c r="AJ35" s="11">
        <v>491.98700000000002</v>
      </c>
      <c r="AK35" s="11">
        <v>61.372900000000001</v>
      </c>
      <c r="AL35" s="11">
        <v>285</v>
      </c>
      <c r="AM35" s="11">
        <v>669</v>
      </c>
      <c r="AN35" s="11">
        <v>543049000</v>
      </c>
      <c r="AO35" s="11">
        <v>3.9207399999999999</v>
      </c>
      <c r="AP35" s="11">
        <v>1.70139</v>
      </c>
      <c r="AQ35" s="11">
        <v>0.23347300000000001</v>
      </c>
      <c r="AR35" s="11">
        <v>13.167999999999999</v>
      </c>
      <c r="AS35" s="11">
        <v>4327670</v>
      </c>
      <c r="AT35" s="11">
        <v>4.1276200000000003</v>
      </c>
      <c r="AU35" s="11">
        <v>1.7674099999999999</v>
      </c>
      <c r="AV35" s="11">
        <v>0.25129200000000002</v>
      </c>
      <c r="AW35" s="11">
        <v>13.726699999999999</v>
      </c>
      <c r="AX35" s="11">
        <v>4556020</v>
      </c>
      <c r="AY35" s="11">
        <v>5.8423699999999998</v>
      </c>
      <c r="AZ35" s="11">
        <v>2.32491</v>
      </c>
      <c r="BA35" s="11">
        <v>0.39752700000000002</v>
      </c>
      <c r="BB35" s="11">
        <v>18.543399999999998</v>
      </c>
      <c r="BC35" s="11">
        <v>6448730</v>
      </c>
    </row>
    <row r="36" spans="1:55" ht="14.25" x14ac:dyDescent="0.25">
      <c r="A36" s="40" t="s">
        <v>3154</v>
      </c>
      <c r="B36" s="20" t="s">
        <v>2469</v>
      </c>
      <c r="C36" s="10" t="s">
        <v>81</v>
      </c>
      <c r="D36" s="11">
        <v>6</v>
      </c>
      <c r="E36" s="77">
        <v>519009</v>
      </c>
      <c r="F36" s="11">
        <v>484.71</v>
      </c>
      <c r="G36" s="11">
        <v>24.0352</v>
      </c>
      <c r="H36" s="11">
        <v>451</v>
      </c>
      <c r="I36" s="11">
        <v>550</v>
      </c>
      <c r="J36" s="11">
        <v>1412.25</v>
      </c>
      <c r="K36" s="11">
        <v>41.816600000000001</v>
      </c>
      <c r="L36" s="11">
        <v>1192</v>
      </c>
      <c r="M36" s="11">
        <v>1509</v>
      </c>
      <c r="N36" s="11">
        <v>162.53</v>
      </c>
      <c r="O36" s="11">
        <v>41.408000000000001</v>
      </c>
      <c r="P36" s="11">
        <v>5</v>
      </c>
      <c r="Q36" s="11">
        <v>200</v>
      </c>
      <c r="R36" s="11">
        <v>25.243600000000001</v>
      </c>
      <c r="S36" s="11">
        <v>6.5231599999999998</v>
      </c>
      <c r="T36" s="11">
        <v>3</v>
      </c>
      <c r="U36" s="11">
        <v>45</v>
      </c>
      <c r="V36" s="11">
        <v>88.538200000000003</v>
      </c>
      <c r="W36" s="11">
        <v>14.588699999999999</v>
      </c>
      <c r="X36" s="11">
        <v>13</v>
      </c>
      <c r="Y36" s="11">
        <v>100</v>
      </c>
      <c r="Z36" s="11">
        <v>833.16700000000003</v>
      </c>
      <c r="AA36" s="11">
        <v>73.534899999999993</v>
      </c>
      <c r="AB36" s="11">
        <v>559</v>
      </c>
      <c r="AC36" s="11">
        <v>1024</v>
      </c>
      <c r="AD36" s="11">
        <v>432407000</v>
      </c>
      <c r="AE36" s="11">
        <v>629.03599999999994</v>
      </c>
      <c r="AF36" s="11">
        <v>54.453499999999998</v>
      </c>
      <c r="AG36" s="11">
        <v>427</v>
      </c>
      <c r="AH36" s="11">
        <v>772</v>
      </c>
      <c r="AI36" s="11">
        <v>326465000</v>
      </c>
      <c r="AJ36" s="11">
        <v>575.59900000000005</v>
      </c>
      <c r="AK36" s="11">
        <v>49.532899999999998</v>
      </c>
      <c r="AL36" s="11">
        <v>392</v>
      </c>
      <c r="AM36" s="11">
        <v>706</v>
      </c>
      <c r="AN36" s="11">
        <v>298731000</v>
      </c>
      <c r="AO36" s="11">
        <v>4.9711400000000001</v>
      </c>
      <c r="AP36" s="11">
        <v>1.2811399999999999</v>
      </c>
      <c r="AQ36" s="11">
        <v>0.70711500000000005</v>
      </c>
      <c r="AR36" s="11">
        <v>13.2737</v>
      </c>
      <c r="AS36" s="11">
        <v>2579980</v>
      </c>
      <c r="AT36" s="11">
        <v>5.2119799999999996</v>
      </c>
      <c r="AU36" s="11">
        <v>1.3281000000000001</v>
      </c>
      <c r="AV36" s="11">
        <v>0.79761400000000005</v>
      </c>
      <c r="AW36" s="11">
        <v>13.836600000000001</v>
      </c>
      <c r="AX36" s="11">
        <v>2704970</v>
      </c>
      <c r="AY36" s="11">
        <v>7.3250799999999998</v>
      </c>
      <c r="AZ36" s="11">
        <v>1.75047</v>
      </c>
      <c r="BA36" s="11">
        <v>1.5369999999999999</v>
      </c>
      <c r="BB36" s="11">
        <v>18.691099999999999</v>
      </c>
      <c r="BC36" s="11">
        <v>3801660</v>
      </c>
    </row>
    <row r="37" spans="1:55" ht="14.25" x14ac:dyDescent="0.25">
      <c r="A37" s="40" t="s">
        <v>3155</v>
      </c>
      <c r="B37" s="20" t="s">
        <v>2470</v>
      </c>
      <c r="C37" s="10" t="s">
        <v>81</v>
      </c>
      <c r="D37" s="11">
        <v>9</v>
      </c>
      <c r="E37" s="77">
        <v>35428</v>
      </c>
      <c r="F37" s="11">
        <v>580.13599999999997</v>
      </c>
      <c r="G37" s="11">
        <v>21.215599999999998</v>
      </c>
      <c r="H37" s="11">
        <v>551</v>
      </c>
      <c r="I37" s="11">
        <v>639</v>
      </c>
      <c r="J37" s="11">
        <v>1389.72</v>
      </c>
      <c r="K37" s="11">
        <v>35.568199999999997</v>
      </c>
      <c r="L37" s="11">
        <v>1352</v>
      </c>
      <c r="M37" s="11">
        <v>1467</v>
      </c>
      <c r="N37" s="11">
        <v>143.38499999999999</v>
      </c>
      <c r="O37" s="11">
        <v>35.637</v>
      </c>
      <c r="P37" s="11">
        <v>49</v>
      </c>
      <c r="Q37" s="11">
        <v>200</v>
      </c>
      <c r="R37" s="11">
        <v>23.6097</v>
      </c>
      <c r="S37" s="11">
        <v>5.4929300000000003</v>
      </c>
      <c r="T37" s="11">
        <v>15</v>
      </c>
      <c r="U37" s="11">
        <v>45</v>
      </c>
      <c r="V37" s="11">
        <v>83.574200000000005</v>
      </c>
      <c r="W37" s="11">
        <v>15.285299999999999</v>
      </c>
      <c r="X37" s="11">
        <v>40</v>
      </c>
      <c r="Y37" s="11">
        <v>100</v>
      </c>
      <c r="Z37" s="11">
        <v>945.28499999999997</v>
      </c>
      <c r="AA37" s="11">
        <v>87.368300000000005</v>
      </c>
      <c r="AB37" s="11">
        <v>708</v>
      </c>
      <c r="AC37" s="11">
        <v>1148</v>
      </c>
      <c r="AD37" s="11">
        <v>33489600</v>
      </c>
      <c r="AE37" s="11">
        <v>714.41300000000001</v>
      </c>
      <c r="AF37" s="11">
        <v>64.399100000000004</v>
      </c>
      <c r="AG37" s="11">
        <v>540</v>
      </c>
      <c r="AH37" s="11">
        <v>865</v>
      </c>
      <c r="AI37" s="11">
        <v>25310200</v>
      </c>
      <c r="AJ37" s="11">
        <v>653.952</v>
      </c>
      <c r="AK37" s="11">
        <v>58.482100000000003</v>
      </c>
      <c r="AL37" s="11">
        <v>495</v>
      </c>
      <c r="AM37" s="11">
        <v>791</v>
      </c>
      <c r="AN37" s="11">
        <v>23168200</v>
      </c>
      <c r="AO37" s="11">
        <v>7.7343299999999999</v>
      </c>
      <c r="AP37" s="11">
        <v>1.6718999999999999</v>
      </c>
      <c r="AQ37" s="11">
        <v>3.9454500000000001</v>
      </c>
      <c r="AR37" s="11">
        <v>16.5245</v>
      </c>
      <c r="AS37" s="11">
        <v>274012</v>
      </c>
      <c r="AT37" s="11">
        <v>8.0761000000000003</v>
      </c>
      <c r="AU37" s="11">
        <v>1.7344599999999999</v>
      </c>
      <c r="AV37" s="11">
        <v>4.14724</v>
      </c>
      <c r="AW37" s="11">
        <v>17.2013</v>
      </c>
      <c r="AX37" s="11">
        <v>286120</v>
      </c>
      <c r="AY37" s="11">
        <v>11.1547</v>
      </c>
      <c r="AZ37" s="11">
        <v>2.28322</v>
      </c>
      <c r="BA37" s="11">
        <v>5.9735500000000004</v>
      </c>
      <c r="BB37" s="11">
        <v>23.114000000000001</v>
      </c>
      <c r="BC37" s="11">
        <v>395187</v>
      </c>
    </row>
    <row r="38" spans="1:55" ht="14.25" x14ac:dyDescent="0.25">
      <c r="A38" s="40" t="s">
        <v>3156</v>
      </c>
      <c r="B38" s="20" t="s">
        <v>2466</v>
      </c>
      <c r="C38" s="10" t="s">
        <v>82</v>
      </c>
      <c r="D38" s="11">
        <v>13</v>
      </c>
      <c r="E38" s="77">
        <v>100757</v>
      </c>
      <c r="F38" s="11">
        <v>245.47800000000001</v>
      </c>
      <c r="G38" s="11">
        <v>4.2546799999999996</v>
      </c>
      <c r="H38" s="11">
        <v>219</v>
      </c>
      <c r="I38" s="11">
        <v>250</v>
      </c>
      <c r="J38" s="11">
        <v>1463.92</v>
      </c>
      <c r="K38" s="11">
        <v>14.661099999999999</v>
      </c>
      <c r="L38" s="11">
        <v>1435</v>
      </c>
      <c r="M38" s="11">
        <v>1518</v>
      </c>
      <c r="N38" s="11">
        <v>199.80099999999999</v>
      </c>
      <c r="O38" s="11">
        <v>5.1879</v>
      </c>
      <c r="P38" s="11">
        <v>38</v>
      </c>
      <c r="Q38" s="11">
        <v>200</v>
      </c>
      <c r="R38" s="11">
        <v>10.5326</v>
      </c>
      <c r="S38" s="11">
        <v>8.0206400000000002</v>
      </c>
      <c r="T38" s="11">
        <v>3</v>
      </c>
      <c r="U38" s="11">
        <v>45</v>
      </c>
      <c r="V38" s="11">
        <v>58.686900000000001</v>
      </c>
      <c r="W38" s="11">
        <v>11.2049</v>
      </c>
      <c r="X38" s="11">
        <v>40</v>
      </c>
      <c r="Y38" s="11">
        <v>97</v>
      </c>
      <c r="Z38" s="11">
        <v>431.22</v>
      </c>
      <c r="AA38" s="11">
        <v>20.981999999999999</v>
      </c>
      <c r="AB38" s="11">
        <v>382</v>
      </c>
      <c r="AC38" s="11">
        <v>515</v>
      </c>
      <c r="AD38" s="11">
        <v>43365200</v>
      </c>
      <c r="AE38" s="11">
        <v>327.41800000000001</v>
      </c>
      <c r="AF38" s="11">
        <v>15.216100000000001</v>
      </c>
      <c r="AG38" s="11">
        <v>291</v>
      </c>
      <c r="AH38" s="11">
        <v>389</v>
      </c>
      <c r="AI38" s="11">
        <v>32926400</v>
      </c>
      <c r="AJ38" s="11">
        <v>300.13200000000001</v>
      </c>
      <c r="AK38" s="11">
        <v>13.7508</v>
      </c>
      <c r="AL38" s="11">
        <v>267</v>
      </c>
      <c r="AM38" s="11">
        <v>355</v>
      </c>
      <c r="AN38" s="11">
        <v>30182500</v>
      </c>
      <c r="AO38" s="11">
        <v>0.84789899999999996</v>
      </c>
      <c r="AP38" s="11">
        <v>0.165712</v>
      </c>
      <c r="AQ38" s="11">
        <v>0.23286200000000001</v>
      </c>
      <c r="AR38" s="11">
        <v>2.3340399999999999</v>
      </c>
      <c r="AS38" s="11">
        <v>85268.1</v>
      </c>
      <c r="AT38" s="11">
        <v>0.94368300000000005</v>
      </c>
      <c r="AU38" s="11">
        <v>0.173656</v>
      </c>
      <c r="AV38" s="11">
        <v>0.250753</v>
      </c>
      <c r="AW38" s="11">
        <v>2.4867400000000002</v>
      </c>
      <c r="AX38" s="11">
        <v>94900.6</v>
      </c>
      <c r="AY38" s="11">
        <v>1.62418</v>
      </c>
      <c r="AZ38" s="11">
        <v>0.21818000000000001</v>
      </c>
      <c r="BA38" s="11">
        <v>0.38784200000000002</v>
      </c>
      <c r="BB38" s="11">
        <v>3.5464699999999998</v>
      </c>
      <c r="BC38" s="11">
        <v>163334</v>
      </c>
    </row>
    <row r="39" spans="1:55" ht="14.25" x14ac:dyDescent="0.25">
      <c r="A39" s="40" t="s">
        <v>3157</v>
      </c>
      <c r="B39" s="20" t="s">
        <v>2467</v>
      </c>
      <c r="C39" s="10" t="s">
        <v>82</v>
      </c>
      <c r="D39" s="11">
        <v>10</v>
      </c>
      <c r="E39" s="77">
        <v>1476893</v>
      </c>
      <c r="F39" s="11">
        <v>293.69299999999998</v>
      </c>
      <c r="G39" s="11">
        <v>27.8079</v>
      </c>
      <c r="H39" s="11">
        <v>251</v>
      </c>
      <c r="I39" s="11">
        <v>350</v>
      </c>
      <c r="J39" s="11">
        <v>1398.5</v>
      </c>
      <c r="K39" s="11">
        <v>46.015300000000003</v>
      </c>
      <c r="L39" s="11">
        <v>1290</v>
      </c>
      <c r="M39" s="11">
        <v>1516</v>
      </c>
      <c r="N39" s="11">
        <v>198.209</v>
      </c>
      <c r="O39" s="11">
        <v>13.5563</v>
      </c>
      <c r="P39" s="11">
        <v>5</v>
      </c>
      <c r="Q39" s="11">
        <v>200</v>
      </c>
      <c r="R39" s="11">
        <v>11.000500000000001</v>
      </c>
      <c r="S39" s="11">
        <v>6.24099</v>
      </c>
      <c r="T39" s="11">
        <v>3</v>
      </c>
      <c r="U39" s="11">
        <v>45</v>
      </c>
      <c r="V39" s="11">
        <v>58.782200000000003</v>
      </c>
      <c r="W39" s="11">
        <v>10.609400000000001</v>
      </c>
      <c r="X39" s="11">
        <v>13</v>
      </c>
      <c r="Y39" s="11">
        <v>100</v>
      </c>
      <c r="Z39" s="11">
        <v>533.577</v>
      </c>
      <c r="AA39" s="11">
        <v>72.723299999999995</v>
      </c>
      <c r="AB39" s="11">
        <v>396</v>
      </c>
      <c r="AC39" s="11">
        <v>849</v>
      </c>
      <c r="AD39" s="11">
        <v>787509000</v>
      </c>
      <c r="AE39" s="11">
        <v>405.19400000000002</v>
      </c>
      <c r="AF39" s="11">
        <v>54.841500000000003</v>
      </c>
      <c r="AG39" s="11">
        <v>301</v>
      </c>
      <c r="AH39" s="11">
        <v>640</v>
      </c>
      <c r="AI39" s="11">
        <v>598027000</v>
      </c>
      <c r="AJ39" s="11">
        <v>371.44400000000002</v>
      </c>
      <c r="AK39" s="11">
        <v>50.168399999999998</v>
      </c>
      <c r="AL39" s="11">
        <v>276</v>
      </c>
      <c r="AM39" s="11">
        <v>585</v>
      </c>
      <c r="AN39" s="11">
        <v>548216000</v>
      </c>
      <c r="AO39" s="11">
        <v>1.59127</v>
      </c>
      <c r="AP39" s="11">
        <v>0.68488099999999996</v>
      </c>
      <c r="AQ39" s="11">
        <v>0.136157</v>
      </c>
      <c r="AR39" s="11">
        <v>5.9675900000000004</v>
      </c>
      <c r="AS39" s="11">
        <v>2348570</v>
      </c>
      <c r="AT39" s="11">
        <v>1.7154700000000001</v>
      </c>
      <c r="AU39" s="11">
        <v>0.71055800000000002</v>
      </c>
      <c r="AV39" s="11">
        <v>0.15096699999999999</v>
      </c>
      <c r="AW39" s="11">
        <v>6.2551500000000004</v>
      </c>
      <c r="AX39" s="11">
        <v>2531870</v>
      </c>
      <c r="AY39" s="11">
        <v>2.6521699999999999</v>
      </c>
      <c r="AZ39" s="11">
        <v>0.93367900000000004</v>
      </c>
      <c r="BA39" s="11">
        <v>0.26198300000000002</v>
      </c>
      <c r="BB39" s="11">
        <v>8.5378399999999992</v>
      </c>
      <c r="BC39" s="11">
        <v>3914350</v>
      </c>
    </row>
    <row r="40" spans="1:55" ht="14.25" x14ac:dyDescent="0.25">
      <c r="A40" s="40" t="s">
        <v>3158</v>
      </c>
      <c r="B40" s="20" t="s">
        <v>2468</v>
      </c>
      <c r="C40" s="10" t="s">
        <v>82</v>
      </c>
      <c r="D40" s="11">
        <v>12</v>
      </c>
      <c r="E40" s="77">
        <v>711745</v>
      </c>
      <c r="F40" s="11">
        <v>386.92700000000002</v>
      </c>
      <c r="G40" s="11">
        <v>26.768599999999999</v>
      </c>
      <c r="H40" s="11">
        <v>351</v>
      </c>
      <c r="I40" s="11">
        <v>450</v>
      </c>
      <c r="J40" s="11">
        <v>1311.89</v>
      </c>
      <c r="K40" s="11">
        <v>48.949199999999998</v>
      </c>
      <c r="L40" s="11">
        <v>1210</v>
      </c>
      <c r="M40" s="11">
        <v>1428</v>
      </c>
      <c r="N40" s="11">
        <v>185.15</v>
      </c>
      <c r="O40" s="11">
        <v>38.673099999999998</v>
      </c>
      <c r="P40" s="11">
        <v>18</v>
      </c>
      <c r="Q40" s="11">
        <v>200</v>
      </c>
      <c r="R40" s="11">
        <v>12.335100000000001</v>
      </c>
      <c r="S40" s="11">
        <v>7.7600800000000003</v>
      </c>
      <c r="T40" s="11">
        <v>3</v>
      </c>
      <c r="U40" s="11">
        <v>45</v>
      </c>
      <c r="V40" s="11">
        <v>60.617699999999999</v>
      </c>
      <c r="W40" s="11">
        <v>15.652699999999999</v>
      </c>
      <c r="X40" s="11">
        <v>13</v>
      </c>
      <c r="Y40" s="11">
        <v>100</v>
      </c>
      <c r="Z40" s="11">
        <v>728.35400000000004</v>
      </c>
      <c r="AA40" s="11">
        <v>79.742800000000003</v>
      </c>
      <c r="AB40" s="11">
        <v>566</v>
      </c>
      <c r="AC40" s="11">
        <v>1140</v>
      </c>
      <c r="AD40" s="11">
        <v>517973000</v>
      </c>
      <c r="AE40" s="11">
        <v>553.00599999999997</v>
      </c>
      <c r="AF40" s="11">
        <v>59.715400000000002</v>
      </c>
      <c r="AG40" s="11">
        <v>431</v>
      </c>
      <c r="AH40" s="11">
        <v>859</v>
      </c>
      <c r="AI40" s="11">
        <v>393274000</v>
      </c>
      <c r="AJ40" s="11">
        <v>506.92700000000002</v>
      </c>
      <c r="AK40" s="11">
        <v>54.508600000000001</v>
      </c>
      <c r="AL40" s="11">
        <v>396</v>
      </c>
      <c r="AM40" s="11">
        <v>786</v>
      </c>
      <c r="AN40" s="11">
        <v>360504000</v>
      </c>
      <c r="AO40" s="11">
        <v>4.07165</v>
      </c>
      <c r="AP40" s="11">
        <v>1.3745799999999999</v>
      </c>
      <c r="AQ40" s="11">
        <v>0.65442599999999995</v>
      </c>
      <c r="AR40" s="11">
        <v>12.5982</v>
      </c>
      <c r="AS40" s="11">
        <v>2895580</v>
      </c>
      <c r="AT40" s="11">
        <v>4.2876899999999996</v>
      </c>
      <c r="AU40" s="11">
        <v>1.42696</v>
      </c>
      <c r="AV40" s="11">
        <v>0.74466399999999999</v>
      </c>
      <c r="AW40" s="11">
        <v>13.1356</v>
      </c>
      <c r="AX40" s="11">
        <v>3049220</v>
      </c>
      <c r="AY40" s="11">
        <v>6.0621799999999997</v>
      </c>
      <c r="AZ40" s="11">
        <v>1.8749800000000001</v>
      </c>
      <c r="BA40" s="11">
        <v>1.44668</v>
      </c>
      <c r="BB40" s="11">
        <v>17.718</v>
      </c>
      <c r="BC40" s="11">
        <v>4311150</v>
      </c>
    </row>
    <row r="41" spans="1:55" ht="14.25" x14ac:dyDescent="0.25">
      <c r="A41" s="40" t="s">
        <v>3159</v>
      </c>
      <c r="B41" s="20" t="s">
        <v>2469</v>
      </c>
      <c r="C41" s="10" t="s">
        <v>82</v>
      </c>
      <c r="D41" s="11">
        <v>18</v>
      </c>
      <c r="E41" s="77">
        <v>118910</v>
      </c>
      <c r="F41" s="11">
        <v>484.86099999999999</v>
      </c>
      <c r="G41" s="11">
        <v>27.160399999999999</v>
      </c>
      <c r="H41" s="11">
        <v>451</v>
      </c>
      <c r="I41" s="11">
        <v>550</v>
      </c>
      <c r="J41" s="11">
        <v>1314.81</v>
      </c>
      <c r="K41" s="11">
        <v>58.667999999999999</v>
      </c>
      <c r="L41" s="11">
        <v>1194</v>
      </c>
      <c r="M41" s="11">
        <v>1402</v>
      </c>
      <c r="N41" s="11">
        <v>134.47200000000001</v>
      </c>
      <c r="O41" s="11">
        <v>56.0045</v>
      </c>
      <c r="P41" s="11">
        <v>18</v>
      </c>
      <c r="Q41" s="11">
        <v>200</v>
      </c>
      <c r="R41" s="11">
        <v>15.061500000000001</v>
      </c>
      <c r="S41" s="11">
        <v>7.1801599999999999</v>
      </c>
      <c r="T41" s="11">
        <v>3</v>
      </c>
      <c r="U41" s="11">
        <v>45</v>
      </c>
      <c r="V41" s="11">
        <v>69.410799999999995</v>
      </c>
      <c r="W41" s="11">
        <v>17.839200000000002</v>
      </c>
      <c r="X41" s="11">
        <v>13</v>
      </c>
      <c r="Y41" s="11">
        <v>100</v>
      </c>
      <c r="Z41" s="11">
        <v>876.59199999999998</v>
      </c>
      <c r="AA41" s="11">
        <v>90.187200000000004</v>
      </c>
      <c r="AB41" s="11">
        <v>700</v>
      </c>
      <c r="AC41" s="11">
        <v>1224</v>
      </c>
      <c r="AD41" s="11">
        <v>104227000</v>
      </c>
      <c r="AE41" s="11">
        <v>664.45799999999997</v>
      </c>
      <c r="AF41" s="11">
        <v>67.533799999999999</v>
      </c>
      <c r="AG41" s="11">
        <v>532</v>
      </c>
      <c r="AH41" s="11">
        <v>922</v>
      </c>
      <c r="AI41" s="11">
        <v>79004100</v>
      </c>
      <c r="AJ41" s="11">
        <v>608.77599999999995</v>
      </c>
      <c r="AK41" s="11">
        <v>61.651600000000002</v>
      </c>
      <c r="AL41" s="11">
        <v>488</v>
      </c>
      <c r="AM41" s="11">
        <v>843</v>
      </c>
      <c r="AN41" s="11">
        <v>72383500</v>
      </c>
      <c r="AO41" s="11">
        <v>5.5740100000000004</v>
      </c>
      <c r="AP41" s="11">
        <v>1.7784800000000001</v>
      </c>
      <c r="AQ41" s="11">
        <v>2.5230600000000001</v>
      </c>
      <c r="AR41" s="11">
        <v>15.3988</v>
      </c>
      <c r="AS41" s="11">
        <v>662750</v>
      </c>
      <c r="AT41" s="11">
        <v>5.8431199999999999</v>
      </c>
      <c r="AU41" s="11">
        <v>1.8460799999999999</v>
      </c>
      <c r="AV41" s="11">
        <v>2.6835300000000002</v>
      </c>
      <c r="AW41" s="11">
        <v>16.067299999999999</v>
      </c>
      <c r="AX41" s="11">
        <v>694747</v>
      </c>
      <c r="AY41" s="11">
        <v>8.1869099999999992</v>
      </c>
      <c r="AZ41" s="11">
        <v>2.44177</v>
      </c>
      <c r="BA41" s="11">
        <v>4.00047</v>
      </c>
      <c r="BB41" s="11">
        <v>21.4895</v>
      </c>
      <c r="BC41" s="11">
        <v>973423</v>
      </c>
    </row>
    <row r="42" spans="1:55" ht="14.25" x14ac:dyDescent="0.25">
      <c r="A42" s="40" t="s">
        <v>3160</v>
      </c>
      <c r="B42" s="20" t="s">
        <v>2470</v>
      </c>
      <c r="C42" s="10" t="s">
        <v>82</v>
      </c>
      <c r="D42" s="11">
        <v>34</v>
      </c>
      <c r="E42" s="77">
        <v>31168</v>
      </c>
      <c r="F42" s="11">
        <v>593.44000000000005</v>
      </c>
      <c r="G42" s="11">
        <v>28.556799999999999</v>
      </c>
      <c r="H42" s="11">
        <v>551</v>
      </c>
      <c r="I42" s="11">
        <v>650</v>
      </c>
      <c r="J42" s="11">
        <v>1248.04</v>
      </c>
      <c r="K42" s="11">
        <v>35.314900000000002</v>
      </c>
      <c r="L42" s="11">
        <v>1181</v>
      </c>
      <c r="M42" s="11">
        <v>1324</v>
      </c>
      <c r="N42" s="11">
        <v>131.16200000000001</v>
      </c>
      <c r="O42" s="11">
        <v>40.686300000000003</v>
      </c>
      <c r="P42" s="11">
        <v>18</v>
      </c>
      <c r="Q42" s="11">
        <v>200</v>
      </c>
      <c r="R42" s="11">
        <v>11.6203</v>
      </c>
      <c r="S42" s="11">
        <v>4.7859400000000001</v>
      </c>
      <c r="T42" s="11">
        <v>3</v>
      </c>
      <c r="U42" s="11">
        <v>45</v>
      </c>
      <c r="V42" s="11">
        <v>64.014300000000006</v>
      </c>
      <c r="W42" s="11">
        <v>10.7674</v>
      </c>
      <c r="X42" s="11">
        <v>13</v>
      </c>
      <c r="Y42" s="11">
        <v>100</v>
      </c>
      <c r="Z42" s="11">
        <v>1077.67</v>
      </c>
      <c r="AA42" s="11">
        <v>103.57299999999999</v>
      </c>
      <c r="AB42" s="11">
        <v>813</v>
      </c>
      <c r="AC42" s="11">
        <v>1461</v>
      </c>
      <c r="AD42" s="11">
        <v>33582400</v>
      </c>
      <c r="AE42" s="11">
        <v>817.86</v>
      </c>
      <c r="AF42" s="11">
        <v>77.443899999999999</v>
      </c>
      <c r="AG42" s="11">
        <v>624</v>
      </c>
      <c r="AH42" s="11">
        <v>1101</v>
      </c>
      <c r="AI42" s="11">
        <v>25486200</v>
      </c>
      <c r="AJ42" s="11">
        <v>749.60500000000002</v>
      </c>
      <c r="AK42" s="11">
        <v>70.663899999999998</v>
      </c>
      <c r="AL42" s="11">
        <v>574</v>
      </c>
      <c r="AM42" s="11">
        <v>1007</v>
      </c>
      <c r="AN42" s="11">
        <v>23359200</v>
      </c>
      <c r="AO42" s="11">
        <v>10.295199999999999</v>
      </c>
      <c r="AP42" s="11">
        <v>2.8344299999999998</v>
      </c>
      <c r="AQ42" s="11">
        <v>5.0602799999999997</v>
      </c>
      <c r="AR42" s="11">
        <v>26.060199999999998</v>
      </c>
      <c r="AS42" s="11">
        <v>320818</v>
      </c>
      <c r="AT42" s="11">
        <v>10.739699999999999</v>
      </c>
      <c r="AU42" s="11">
        <v>2.94055</v>
      </c>
      <c r="AV42" s="11">
        <v>5.3117700000000001</v>
      </c>
      <c r="AW42" s="11">
        <v>27.097799999999999</v>
      </c>
      <c r="AX42" s="11">
        <v>334671</v>
      </c>
      <c r="AY42" s="11">
        <v>14.807499999999999</v>
      </c>
      <c r="AZ42" s="11">
        <v>3.9365100000000002</v>
      </c>
      <c r="BA42" s="11">
        <v>7.5495099999999997</v>
      </c>
      <c r="BB42" s="11">
        <v>36.3889</v>
      </c>
      <c r="BC42" s="11">
        <v>461430</v>
      </c>
    </row>
    <row r="43" spans="1:55" ht="14.25" x14ac:dyDescent="0.25">
      <c r="A43" s="40" t="s">
        <v>3161</v>
      </c>
      <c r="B43" s="20" t="s">
        <v>2471</v>
      </c>
      <c r="C43" s="10" t="s">
        <v>82</v>
      </c>
      <c r="D43" s="11">
        <v>32</v>
      </c>
      <c r="E43" s="77">
        <v>24493</v>
      </c>
      <c r="F43" s="11">
        <v>705.3</v>
      </c>
      <c r="G43" s="11">
        <v>28.9072</v>
      </c>
      <c r="H43" s="11">
        <v>651</v>
      </c>
      <c r="I43" s="11">
        <v>750</v>
      </c>
      <c r="J43" s="11">
        <v>1209.8</v>
      </c>
      <c r="K43" s="11">
        <v>22.214600000000001</v>
      </c>
      <c r="L43" s="11">
        <v>1160</v>
      </c>
      <c r="M43" s="11">
        <v>1287</v>
      </c>
      <c r="N43" s="11">
        <v>150.22499999999999</v>
      </c>
      <c r="O43" s="11">
        <v>43.432099999999998</v>
      </c>
      <c r="P43" s="11">
        <v>18</v>
      </c>
      <c r="Q43" s="11">
        <v>200</v>
      </c>
      <c r="R43" s="11">
        <v>14.813700000000001</v>
      </c>
      <c r="S43" s="11">
        <v>6.6457899999999999</v>
      </c>
      <c r="T43" s="11">
        <v>3</v>
      </c>
      <c r="U43" s="11">
        <v>45</v>
      </c>
      <c r="V43" s="11">
        <v>65.581100000000006</v>
      </c>
      <c r="W43" s="11">
        <v>12.696400000000001</v>
      </c>
      <c r="X43" s="11">
        <v>19</v>
      </c>
      <c r="Y43" s="11">
        <v>100</v>
      </c>
      <c r="Z43" s="11">
        <v>1290.29</v>
      </c>
      <c r="AA43" s="11">
        <v>101.845</v>
      </c>
      <c r="AB43" s="11">
        <v>954</v>
      </c>
      <c r="AC43" s="11">
        <v>1593</v>
      </c>
      <c r="AD43" s="11">
        <v>31600400</v>
      </c>
      <c r="AE43" s="11">
        <v>978.94500000000005</v>
      </c>
      <c r="AF43" s="11">
        <v>75.262500000000003</v>
      </c>
      <c r="AG43" s="11">
        <v>731</v>
      </c>
      <c r="AH43" s="11">
        <v>1202</v>
      </c>
      <c r="AI43" s="11">
        <v>23975300</v>
      </c>
      <c r="AJ43" s="11">
        <v>897.18299999999999</v>
      </c>
      <c r="AK43" s="11">
        <v>68.400499999999994</v>
      </c>
      <c r="AL43" s="11">
        <v>672</v>
      </c>
      <c r="AM43" s="11">
        <v>1100</v>
      </c>
      <c r="AN43" s="11">
        <v>21972900</v>
      </c>
      <c r="AO43" s="11">
        <v>18.204899999999999</v>
      </c>
      <c r="AP43" s="11">
        <v>4.2186199999999996</v>
      </c>
      <c r="AQ43" s="11">
        <v>8.7548999999999992</v>
      </c>
      <c r="AR43" s="11">
        <v>32.062600000000003</v>
      </c>
      <c r="AS43" s="11">
        <v>445857</v>
      </c>
      <c r="AT43" s="11">
        <v>18.939800000000002</v>
      </c>
      <c r="AU43" s="11">
        <v>4.3762499999999998</v>
      </c>
      <c r="AV43" s="11">
        <v>9.1445600000000002</v>
      </c>
      <c r="AW43" s="11">
        <v>33.328800000000001</v>
      </c>
      <c r="AX43" s="11">
        <v>463854</v>
      </c>
      <c r="AY43" s="11">
        <v>25.981300000000001</v>
      </c>
      <c r="AZ43" s="11">
        <v>5.8894900000000003</v>
      </c>
      <c r="BA43" s="11">
        <v>12.6967</v>
      </c>
      <c r="BB43" s="11">
        <v>44.837400000000002</v>
      </c>
      <c r="BC43" s="11">
        <v>636309</v>
      </c>
    </row>
    <row r="44" spans="1:55" ht="14.25" x14ac:dyDescent="0.25">
      <c r="A44" s="40" t="s">
        <v>3162</v>
      </c>
      <c r="B44" s="20" t="s">
        <v>2472</v>
      </c>
      <c r="C44" s="12" t="s">
        <v>82</v>
      </c>
      <c r="D44" s="11">
        <v>24</v>
      </c>
      <c r="E44" s="77">
        <v>30744</v>
      </c>
      <c r="F44" s="11">
        <v>795.21199999999999</v>
      </c>
      <c r="G44" s="11">
        <v>22.686199999999999</v>
      </c>
      <c r="H44" s="11">
        <v>751</v>
      </c>
      <c r="I44" s="11">
        <v>850</v>
      </c>
      <c r="J44" s="11">
        <v>1191.51</v>
      </c>
      <c r="K44" s="11">
        <v>17.377600000000001</v>
      </c>
      <c r="L44" s="11">
        <v>1147</v>
      </c>
      <c r="M44" s="11">
        <v>1249</v>
      </c>
      <c r="N44" s="11">
        <v>169.95099999999999</v>
      </c>
      <c r="O44" s="11">
        <v>40.312899999999999</v>
      </c>
      <c r="P44" s="11">
        <v>64</v>
      </c>
      <c r="Q44" s="11">
        <v>200</v>
      </c>
      <c r="R44" s="11">
        <v>14.3902</v>
      </c>
      <c r="S44" s="11">
        <v>6.9343300000000001</v>
      </c>
      <c r="T44" s="11">
        <v>3</v>
      </c>
      <c r="U44" s="11">
        <v>33</v>
      </c>
      <c r="V44" s="11">
        <v>63.442700000000002</v>
      </c>
      <c r="W44" s="11">
        <v>13.729799999999999</v>
      </c>
      <c r="X44" s="11">
        <v>19</v>
      </c>
      <c r="Y44" s="11">
        <v>94</v>
      </c>
      <c r="Z44" s="11">
        <v>1419.87</v>
      </c>
      <c r="AA44" s="11">
        <v>98.284099999999995</v>
      </c>
      <c r="AB44" s="11">
        <v>1150</v>
      </c>
      <c r="AC44" s="11">
        <v>1700</v>
      </c>
      <c r="AD44" s="11">
        <v>43637000</v>
      </c>
      <c r="AE44" s="11">
        <v>1077.78</v>
      </c>
      <c r="AF44" s="11">
        <v>72.132000000000005</v>
      </c>
      <c r="AG44" s="11">
        <v>881</v>
      </c>
      <c r="AH44" s="11">
        <v>1284</v>
      </c>
      <c r="AI44" s="11">
        <v>33123400</v>
      </c>
      <c r="AJ44" s="11">
        <v>987.89800000000002</v>
      </c>
      <c r="AK44" s="11">
        <v>65.412899999999993</v>
      </c>
      <c r="AL44" s="11">
        <v>810</v>
      </c>
      <c r="AM44" s="11">
        <v>1175</v>
      </c>
      <c r="AN44" s="11">
        <v>30361100</v>
      </c>
      <c r="AO44" s="11">
        <v>26.343399999999999</v>
      </c>
      <c r="AP44" s="11">
        <v>4.66228</v>
      </c>
      <c r="AQ44" s="11">
        <v>15.4293</v>
      </c>
      <c r="AR44" s="11">
        <v>38.914499999999997</v>
      </c>
      <c r="AS44" s="11">
        <v>809612</v>
      </c>
      <c r="AT44" s="11">
        <v>27.3811</v>
      </c>
      <c r="AU44" s="11">
        <v>4.8426299999999998</v>
      </c>
      <c r="AV44" s="11">
        <v>16.0411</v>
      </c>
      <c r="AW44" s="11">
        <v>40.445599999999999</v>
      </c>
      <c r="AX44" s="11">
        <v>841505</v>
      </c>
      <c r="AY44" s="11">
        <v>37.5227</v>
      </c>
      <c r="AZ44" s="11">
        <v>6.4904700000000002</v>
      </c>
      <c r="BA44" s="11">
        <v>22.307500000000001</v>
      </c>
      <c r="BB44" s="11">
        <v>54.920900000000003</v>
      </c>
      <c r="BC44" s="11">
        <v>1153190</v>
      </c>
    </row>
    <row r="45" spans="1:55" ht="14.25" x14ac:dyDescent="0.25">
      <c r="A45" s="40" t="s">
        <v>3163</v>
      </c>
      <c r="B45" s="20" t="s">
        <v>2468</v>
      </c>
      <c r="C45" s="12" t="s">
        <v>83</v>
      </c>
      <c r="D45" s="11">
        <v>36</v>
      </c>
      <c r="E45" s="77">
        <v>383813</v>
      </c>
      <c r="F45" s="11">
        <v>428.72</v>
      </c>
      <c r="G45" s="11">
        <v>17.733000000000001</v>
      </c>
      <c r="H45" s="11">
        <v>374</v>
      </c>
      <c r="I45" s="11">
        <v>450</v>
      </c>
      <c r="J45" s="11">
        <v>1278.8</v>
      </c>
      <c r="K45" s="11">
        <v>16.081900000000001</v>
      </c>
      <c r="L45" s="11">
        <v>1231</v>
      </c>
      <c r="M45" s="11">
        <v>1326</v>
      </c>
      <c r="N45" s="11">
        <v>199.999</v>
      </c>
      <c r="O45" s="11">
        <v>8.5940299999999997E-2</v>
      </c>
      <c r="P45" s="11">
        <v>191</v>
      </c>
      <c r="Q45" s="11">
        <v>200</v>
      </c>
      <c r="R45" s="11">
        <v>8.2448800000000002</v>
      </c>
      <c r="S45" s="11">
        <v>7.7950799999999996</v>
      </c>
      <c r="T45" s="11">
        <v>3</v>
      </c>
      <c r="U45" s="11">
        <v>45</v>
      </c>
      <c r="V45" s="11">
        <v>45.882199999999997</v>
      </c>
      <c r="W45" s="11">
        <v>17.1388</v>
      </c>
      <c r="X45" s="11">
        <v>13</v>
      </c>
      <c r="Y45" s="11">
        <v>100</v>
      </c>
      <c r="Z45" s="11">
        <v>760.32799999999997</v>
      </c>
      <c r="AA45" s="11">
        <v>81.563100000000006</v>
      </c>
      <c r="AB45" s="11">
        <v>581</v>
      </c>
      <c r="AC45" s="11">
        <v>1066</v>
      </c>
      <c r="AD45" s="11">
        <v>291824000</v>
      </c>
      <c r="AE45" s="11">
        <v>578.952</v>
      </c>
      <c r="AF45" s="11">
        <v>60.168799999999997</v>
      </c>
      <c r="AG45" s="11">
        <v>445</v>
      </c>
      <c r="AH45" s="11">
        <v>803</v>
      </c>
      <c r="AI45" s="11">
        <v>222209000</v>
      </c>
      <c r="AJ45" s="11">
        <v>531.20100000000002</v>
      </c>
      <c r="AK45" s="11">
        <v>54.664000000000001</v>
      </c>
      <c r="AL45" s="11">
        <v>410</v>
      </c>
      <c r="AM45" s="11">
        <v>735</v>
      </c>
      <c r="AN45" s="11">
        <v>203882000</v>
      </c>
      <c r="AO45" s="11">
        <v>6.3556100000000004</v>
      </c>
      <c r="AP45" s="11">
        <v>0.92014499999999999</v>
      </c>
      <c r="AQ45" s="11">
        <v>3.4568500000000002</v>
      </c>
      <c r="AR45" s="11">
        <v>8.91282</v>
      </c>
      <c r="AS45" s="11">
        <v>2439370</v>
      </c>
      <c r="AT45" s="11">
        <v>6.6607099999999999</v>
      </c>
      <c r="AU45" s="11">
        <v>0.95593499999999998</v>
      </c>
      <c r="AV45" s="11">
        <v>3.6519200000000001</v>
      </c>
      <c r="AW45" s="11">
        <v>9.3283100000000001</v>
      </c>
      <c r="AX45" s="11">
        <v>2556470</v>
      </c>
      <c r="AY45" s="11">
        <v>9.1524199999999993</v>
      </c>
      <c r="AZ45" s="11">
        <v>1.2410399999999999</v>
      </c>
      <c r="BA45" s="11">
        <v>5.2309299999999999</v>
      </c>
      <c r="BB45" s="11">
        <v>12.645</v>
      </c>
      <c r="BC45" s="11">
        <v>3512820</v>
      </c>
    </row>
    <row r="46" spans="1:55" ht="14.25" x14ac:dyDescent="0.25">
      <c r="A46" s="40" t="s">
        <v>3164</v>
      </c>
      <c r="B46" s="20" t="s">
        <v>2469</v>
      </c>
      <c r="C46" s="12" t="s">
        <v>83</v>
      </c>
      <c r="D46" s="11">
        <v>30</v>
      </c>
      <c r="E46" s="77">
        <v>853947</v>
      </c>
      <c r="F46" s="11">
        <v>498.024</v>
      </c>
      <c r="G46" s="11">
        <v>26.214600000000001</v>
      </c>
      <c r="H46" s="11">
        <v>451</v>
      </c>
      <c r="I46" s="11">
        <v>550</v>
      </c>
      <c r="J46" s="11">
        <v>1215.23</v>
      </c>
      <c r="K46" s="11">
        <v>29.626799999999999</v>
      </c>
      <c r="L46" s="11">
        <v>1116</v>
      </c>
      <c r="M46" s="11">
        <v>1294</v>
      </c>
      <c r="N46" s="11">
        <v>199.96299999999999</v>
      </c>
      <c r="O46" s="11">
        <v>2.3452000000000002</v>
      </c>
      <c r="P46" s="11">
        <v>30</v>
      </c>
      <c r="Q46" s="11">
        <v>200</v>
      </c>
      <c r="R46" s="11">
        <v>12.1135</v>
      </c>
      <c r="S46" s="11">
        <v>11.2247</v>
      </c>
      <c r="T46" s="11">
        <v>3</v>
      </c>
      <c r="U46" s="11">
        <v>45</v>
      </c>
      <c r="V46" s="11">
        <v>57.190399999999997</v>
      </c>
      <c r="W46" s="11">
        <v>20.596299999999999</v>
      </c>
      <c r="X46" s="11">
        <v>13</v>
      </c>
      <c r="Y46" s="11">
        <v>100</v>
      </c>
      <c r="Z46" s="11">
        <v>985.34</v>
      </c>
      <c r="AA46" s="11">
        <v>145.96799999999999</v>
      </c>
      <c r="AB46" s="11">
        <v>669</v>
      </c>
      <c r="AC46" s="11">
        <v>1475</v>
      </c>
      <c r="AD46" s="11">
        <v>841379000</v>
      </c>
      <c r="AE46" s="11">
        <v>748.53099999999995</v>
      </c>
      <c r="AF46" s="11">
        <v>108.114</v>
      </c>
      <c r="AG46" s="11">
        <v>512</v>
      </c>
      <c r="AH46" s="11">
        <v>1112</v>
      </c>
      <c r="AI46" s="11">
        <v>639168000</v>
      </c>
      <c r="AJ46" s="11">
        <v>686.28</v>
      </c>
      <c r="AK46" s="11">
        <v>98.319100000000006</v>
      </c>
      <c r="AL46" s="11">
        <v>471</v>
      </c>
      <c r="AM46" s="11">
        <v>1017</v>
      </c>
      <c r="AN46" s="11">
        <v>586012000</v>
      </c>
      <c r="AO46" s="11">
        <v>10.0893</v>
      </c>
      <c r="AP46" s="11">
        <v>2.5518000000000001</v>
      </c>
      <c r="AQ46" s="11">
        <v>3.9935800000000001</v>
      </c>
      <c r="AR46" s="11">
        <v>30.6023</v>
      </c>
      <c r="AS46" s="11">
        <v>8615210</v>
      </c>
      <c r="AT46" s="11">
        <v>10.529500000000001</v>
      </c>
      <c r="AU46" s="11">
        <v>2.6490900000000002</v>
      </c>
      <c r="AV46" s="11">
        <v>4.2121899999999997</v>
      </c>
      <c r="AW46" s="11">
        <v>31.865400000000001</v>
      </c>
      <c r="AX46" s="11">
        <v>8991150</v>
      </c>
      <c r="AY46" s="11">
        <v>14.4297</v>
      </c>
      <c r="AZ46" s="11">
        <v>3.5268600000000001</v>
      </c>
      <c r="BA46" s="11">
        <v>6.0138299999999996</v>
      </c>
      <c r="BB46" s="11">
        <v>42.308700000000002</v>
      </c>
      <c r="BC46" s="11">
        <v>12321500</v>
      </c>
    </row>
    <row r="47" spans="1:55" ht="14.25" x14ac:dyDescent="0.25">
      <c r="A47" s="40" t="s">
        <v>3165</v>
      </c>
      <c r="B47" s="20" t="s">
        <v>2470</v>
      </c>
      <c r="C47" s="12" t="s">
        <v>83</v>
      </c>
      <c r="D47" s="11">
        <v>39</v>
      </c>
      <c r="E47" s="77">
        <v>491726</v>
      </c>
      <c r="F47" s="11">
        <v>602.80499999999995</v>
      </c>
      <c r="G47" s="11">
        <v>29.841999999999999</v>
      </c>
      <c r="H47" s="11">
        <v>551</v>
      </c>
      <c r="I47" s="11">
        <v>650</v>
      </c>
      <c r="J47" s="11">
        <v>1131.1500000000001</v>
      </c>
      <c r="K47" s="11">
        <v>19.667899999999999</v>
      </c>
      <c r="L47" s="11">
        <v>1084</v>
      </c>
      <c r="M47" s="11">
        <v>1170</v>
      </c>
      <c r="N47" s="11">
        <v>199.61600000000001</v>
      </c>
      <c r="O47" s="11">
        <v>7.3712</v>
      </c>
      <c r="P47" s="11">
        <v>38</v>
      </c>
      <c r="Q47" s="11">
        <v>200</v>
      </c>
      <c r="R47" s="11">
        <v>19.482900000000001</v>
      </c>
      <c r="S47" s="11">
        <v>15.584300000000001</v>
      </c>
      <c r="T47" s="11">
        <v>3</v>
      </c>
      <c r="U47" s="11">
        <v>45</v>
      </c>
      <c r="V47" s="11">
        <v>74.331500000000005</v>
      </c>
      <c r="W47" s="11">
        <v>24.833600000000001</v>
      </c>
      <c r="X47" s="11">
        <v>13</v>
      </c>
      <c r="Y47" s="11">
        <v>100</v>
      </c>
      <c r="Z47" s="11">
        <v>1407.28</v>
      </c>
      <c r="AA47" s="11">
        <v>200.23</v>
      </c>
      <c r="AB47" s="11">
        <v>890</v>
      </c>
      <c r="AC47" s="11">
        <v>1826</v>
      </c>
      <c r="AD47" s="11">
        <v>691797000</v>
      </c>
      <c r="AE47" s="11">
        <v>1065.3399999999999</v>
      </c>
      <c r="AF47" s="11">
        <v>147.21100000000001</v>
      </c>
      <c r="AG47" s="11">
        <v>683</v>
      </c>
      <c r="AH47" s="11">
        <v>1376</v>
      </c>
      <c r="AI47" s="11">
        <v>523705000</v>
      </c>
      <c r="AJ47" s="11">
        <v>975.66899999999998</v>
      </c>
      <c r="AK47" s="11">
        <v>133.55799999999999</v>
      </c>
      <c r="AL47" s="11">
        <v>628</v>
      </c>
      <c r="AM47" s="11">
        <v>1259</v>
      </c>
      <c r="AN47" s="11">
        <v>479623000</v>
      </c>
      <c r="AO47" s="11">
        <v>16.762699999999999</v>
      </c>
      <c r="AP47" s="11">
        <v>3.1032099999999998</v>
      </c>
      <c r="AQ47" s="11">
        <v>7.52623</v>
      </c>
      <c r="AR47" s="11">
        <v>38.456699999999998</v>
      </c>
      <c r="AS47" s="11">
        <v>8240290</v>
      </c>
      <c r="AT47" s="11">
        <v>17.438400000000001</v>
      </c>
      <c r="AU47" s="11">
        <v>3.2230500000000002</v>
      </c>
      <c r="AV47" s="11">
        <v>7.8710399999999998</v>
      </c>
      <c r="AW47" s="11">
        <v>40.020899999999997</v>
      </c>
      <c r="AX47" s="11">
        <v>8572420</v>
      </c>
      <c r="AY47" s="11">
        <v>24.093499999999999</v>
      </c>
      <c r="AZ47" s="11">
        <v>4.3392600000000003</v>
      </c>
      <c r="BA47" s="11">
        <v>11.2125</v>
      </c>
      <c r="BB47" s="11">
        <v>53.340499999999999</v>
      </c>
      <c r="BC47" s="11">
        <v>11844000</v>
      </c>
    </row>
    <row r="48" spans="1:55" ht="14.25" x14ac:dyDescent="0.25">
      <c r="A48" s="40" t="s">
        <v>3166</v>
      </c>
      <c r="B48" s="20" t="s">
        <v>2471</v>
      </c>
      <c r="C48" s="12" t="s">
        <v>83</v>
      </c>
      <c r="D48" s="11">
        <v>37</v>
      </c>
      <c r="E48" s="77">
        <v>366221</v>
      </c>
      <c r="F48" s="11">
        <v>700.83100000000002</v>
      </c>
      <c r="G48" s="11">
        <v>29.51</v>
      </c>
      <c r="H48" s="11">
        <v>651</v>
      </c>
      <c r="I48" s="11">
        <v>750</v>
      </c>
      <c r="J48" s="11">
        <v>1071.49</v>
      </c>
      <c r="K48" s="11">
        <v>24.005299999999998</v>
      </c>
      <c r="L48" s="11">
        <v>1024</v>
      </c>
      <c r="M48" s="11">
        <v>1137</v>
      </c>
      <c r="N48" s="11">
        <v>177.62299999999999</v>
      </c>
      <c r="O48" s="11">
        <v>55.2363</v>
      </c>
      <c r="P48" s="11">
        <v>5</v>
      </c>
      <c r="Q48" s="11">
        <v>200</v>
      </c>
      <c r="R48" s="11">
        <v>16.432200000000002</v>
      </c>
      <c r="S48" s="11">
        <v>13.7485</v>
      </c>
      <c r="T48" s="11">
        <v>3</v>
      </c>
      <c r="U48" s="11">
        <v>45</v>
      </c>
      <c r="V48" s="11">
        <v>74.819299999999998</v>
      </c>
      <c r="W48" s="11">
        <v>23.777100000000001</v>
      </c>
      <c r="X48" s="11">
        <v>13</v>
      </c>
      <c r="Y48" s="11">
        <v>100</v>
      </c>
      <c r="Z48" s="11">
        <v>1738.8</v>
      </c>
      <c r="AA48" s="11">
        <v>264.173</v>
      </c>
      <c r="AB48" s="11">
        <v>1060</v>
      </c>
      <c r="AC48" s="11">
        <v>2220</v>
      </c>
      <c r="AD48" s="11">
        <v>636750000</v>
      </c>
      <c r="AE48" s="11">
        <v>1316.24</v>
      </c>
      <c r="AF48" s="11">
        <v>194.727</v>
      </c>
      <c r="AG48" s="11">
        <v>813</v>
      </c>
      <c r="AH48" s="11">
        <v>1673</v>
      </c>
      <c r="AI48" s="11">
        <v>482006000</v>
      </c>
      <c r="AJ48" s="11">
        <v>1205.44</v>
      </c>
      <c r="AK48" s="11">
        <v>176.83500000000001</v>
      </c>
      <c r="AL48" s="11">
        <v>747</v>
      </c>
      <c r="AM48" s="11">
        <v>1530</v>
      </c>
      <c r="AN48" s="11">
        <v>441432000</v>
      </c>
      <c r="AO48" s="11">
        <v>23.415700000000001</v>
      </c>
      <c r="AP48" s="11">
        <v>5.97492</v>
      </c>
      <c r="AQ48" s="11">
        <v>7.5188699999999997</v>
      </c>
      <c r="AR48" s="11">
        <v>42.237699999999997</v>
      </c>
      <c r="AS48" s="11">
        <v>8574820</v>
      </c>
      <c r="AT48" s="11">
        <v>24.335100000000001</v>
      </c>
      <c r="AU48" s="11">
        <v>6.2021600000000001</v>
      </c>
      <c r="AV48" s="11">
        <v>7.8479599999999996</v>
      </c>
      <c r="AW48" s="11">
        <v>43.885800000000003</v>
      </c>
      <c r="AX48" s="11">
        <v>8911520</v>
      </c>
      <c r="AY48" s="11">
        <v>33.842199999999998</v>
      </c>
      <c r="AZ48" s="11">
        <v>8.3953199999999999</v>
      </c>
      <c r="BA48" s="11">
        <v>11.5451</v>
      </c>
      <c r="BB48" s="11">
        <v>60.399000000000001</v>
      </c>
      <c r="BC48" s="11">
        <v>12393000</v>
      </c>
    </row>
    <row r="49" spans="1:55" ht="14.25" x14ac:dyDescent="0.25">
      <c r="A49" s="40" t="s">
        <v>3167</v>
      </c>
      <c r="B49" s="20" t="s">
        <v>2472</v>
      </c>
      <c r="C49" s="12" t="s">
        <v>83</v>
      </c>
      <c r="D49" s="11">
        <v>38</v>
      </c>
      <c r="E49" s="77">
        <v>62919</v>
      </c>
      <c r="F49" s="11">
        <v>768.82</v>
      </c>
      <c r="G49" s="11">
        <v>14.898899999999999</v>
      </c>
      <c r="H49" s="11">
        <v>751</v>
      </c>
      <c r="I49" s="11">
        <v>807</v>
      </c>
      <c r="J49" s="11">
        <v>1056.69</v>
      </c>
      <c r="K49" s="11">
        <v>12.404299999999999</v>
      </c>
      <c r="L49" s="11">
        <v>1035</v>
      </c>
      <c r="M49" s="11">
        <v>1080</v>
      </c>
      <c r="N49" s="11">
        <v>170.66200000000001</v>
      </c>
      <c r="O49" s="11">
        <v>59.586100000000002</v>
      </c>
      <c r="P49" s="11">
        <v>5</v>
      </c>
      <c r="Q49" s="11">
        <v>200</v>
      </c>
      <c r="R49" s="11">
        <v>9.4055499999999999</v>
      </c>
      <c r="S49" s="11">
        <v>8.1860400000000002</v>
      </c>
      <c r="T49" s="11">
        <v>3</v>
      </c>
      <c r="U49" s="11">
        <v>45</v>
      </c>
      <c r="V49" s="11">
        <v>66.711799999999997</v>
      </c>
      <c r="W49" s="11">
        <v>26.9604</v>
      </c>
      <c r="X49" s="11">
        <v>13</v>
      </c>
      <c r="Y49" s="11">
        <v>100</v>
      </c>
      <c r="Z49" s="11">
        <v>1813.33</v>
      </c>
      <c r="AA49" s="11">
        <v>267.36399999999998</v>
      </c>
      <c r="AB49" s="11">
        <v>1265</v>
      </c>
      <c r="AC49" s="11">
        <v>2231</v>
      </c>
      <c r="AD49" s="11">
        <v>114086000</v>
      </c>
      <c r="AE49" s="11">
        <v>1374.77</v>
      </c>
      <c r="AF49" s="11">
        <v>195.459</v>
      </c>
      <c r="AG49" s="11">
        <v>971</v>
      </c>
      <c r="AH49" s="11">
        <v>1681</v>
      </c>
      <c r="AI49" s="11">
        <v>86493500</v>
      </c>
      <c r="AJ49" s="11">
        <v>1259.6300000000001</v>
      </c>
      <c r="AK49" s="11">
        <v>177.011</v>
      </c>
      <c r="AL49" s="11">
        <v>893</v>
      </c>
      <c r="AM49" s="11">
        <v>1538</v>
      </c>
      <c r="AN49" s="11">
        <v>79249500</v>
      </c>
      <c r="AO49" s="11">
        <v>28.223099999999999</v>
      </c>
      <c r="AP49" s="11">
        <v>8.1537100000000002</v>
      </c>
      <c r="AQ49" s="11">
        <v>8.3055699999999995</v>
      </c>
      <c r="AR49" s="11">
        <v>54.4955</v>
      </c>
      <c r="AS49" s="11">
        <v>1775650</v>
      </c>
      <c r="AT49" s="11">
        <v>29.333100000000002</v>
      </c>
      <c r="AU49" s="11">
        <v>8.4783299999999997</v>
      </c>
      <c r="AV49" s="11">
        <v>8.6625899999999998</v>
      </c>
      <c r="AW49" s="11">
        <v>56.604900000000001</v>
      </c>
      <c r="AX49" s="11">
        <v>1845490</v>
      </c>
      <c r="AY49" s="11">
        <v>40.737499999999997</v>
      </c>
      <c r="AZ49" s="11">
        <v>11.3325</v>
      </c>
      <c r="BA49" s="11">
        <v>12.6936</v>
      </c>
      <c r="BB49" s="11">
        <v>77.635599999999997</v>
      </c>
      <c r="BC49" s="11">
        <v>2563000</v>
      </c>
    </row>
    <row r="50" spans="1:55" ht="14.25" x14ac:dyDescent="0.25">
      <c r="A50" s="39" t="s">
        <v>2480</v>
      </c>
      <c r="B50" s="38" t="s">
        <v>91</v>
      </c>
      <c r="C50" s="35" t="s">
        <v>1732</v>
      </c>
      <c r="D50" s="36">
        <v>17</v>
      </c>
      <c r="E50" s="78">
        <v>55781</v>
      </c>
      <c r="F50" s="36">
        <v>772.81500000000005</v>
      </c>
      <c r="G50" s="36">
        <v>96.9739</v>
      </c>
      <c r="H50" s="36">
        <v>577</v>
      </c>
      <c r="I50" s="36">
        <v>1029</v>
      </c>
      <c r="J50" s="36">
        <v>1276.81</v>
      </c>
      <c r="K50" s="36">
        <v>24.250699999999998</v>
      </c>
      <c r="L50" s="36">
        <v>1210</v>
      </c>
      <c r="M50" s="36">
        <v>1352</v>
      </c>
      <c r="N50" s="36">
        <v>127.855</v>
      </c>
      <c r="O50" s="36">
        <v>40.3964</v>
      </c>
      <c r="P50" s="36">
        <v>18</v>
      </c>
      <c r="Q50" s="36">
        <v>200</v>
      </c>
      <c r="R50" s="36">
        <v>18.6462</v>
      </c>
      <c r="S50" s="36">
        <v>6.5549299999999997</v>
      </c>
      <c r="T50" s="36">
        <v>8</v>
      </c>
      <c r="U50" s="36">
        <v>45</v>
      </c>
      <c r="V50" s="36">
        <v>71.629599999999996</v>
      </c>
      <c r="W50" s="36">
        <v>12.8802</v>
      </c>
      <c r="X50" s="36">
        <v>40</v>
      </c>
      <c r="Y50" s="36">
        <v>94</v>
      </c>
      <c r="Z50" s="36">
        <v>1271.4100000000001</v>
      </c>
      <c r="AA50" s="36">
        <v>171.054</v>
      </c>
      <c r="AB50" s="36">
        <v>824</v>
      </c>
      <c r="AC50" s="36">
        <v>1755</v>
      </c>
      <c r="AD50" s="36">
        <v>70892400</v>
      </c>
      <c r="AE50" s="36">
        <v>963.38900000000001</v>
      </c>
      <c r="AF50" s="36">
        <v>128.38</v>
      </c>
      <c r="AG50" s="36">
        <v>628</v>
      </c>
      <c r="AH50" s="36">
        <v>1328</v>
      </c>
      <c r="AI50" s="36">
        <v>53717600</v>
      </c>
      <c r="AJ50" s="36">
        <v>882.56399999999996</v>
      </c>
      <c r="AK50" s="36">
        <v>117.249</v>
      </c>
      <c r="AL50" s="36">
        <v>576</v>
      </c>
      <c r="AM50" s="36">
        <v>1216</v>
      </c>
      <c r="AN50" s="36">
        <v>49210900</v>
      </c>
      <c r="AO50" s="36">
        <v>18.158000000000001</v>
      </c>
      <c r="AP50" s="36">
        <v>5.8929400000000003</v>
      </c>
      <c r="AQ50" s="36">
        <v>7.1388499999999997</v>
      </c>
      <c r="AR50" s="36">
        <v>44.893000000000001</v>
      </c>
      <c r="AS50" s="36">
        <v>1012470</v>
      </c>
      <c r="AT50" s="36">
        <v>18.885100000000001</v>
      </c>
      <c r="AU50" s="36">
        <v>6.10846</v>
      </c>
      <c r="AV50" s="36">
        <v>7.4684200000000001</v>
      </c>
      <c r="AW50" s="36">
        <v>46.594000000000001</v>
      </c>
      <c r="AX50" s="36">
        <v>1053020</v>
      </c>
      <c r="AY50" s="36">
        <v>25.908300000000001</v>
      </c>
      <c r="AZ50" s="36">
        <v>8.3746799999999997</v>
      </c>
      <c r="BA50" s="36">
        <v>10.4208</v>
      </c>
      <c r="BB50" s="36">
        <v>64.156800000000004</v>
      </c>
      <c r="BC50" s="36">
        <v>1444620</v>
      </c>
    </row>
    <row r="51" spans="1:55" ht="14.25" x14ac:dyDescent="0.25">
      <c r="A51" s="39" t="s">
        <v>2481</v>
      </c>
      <c r="B51" s="38" t="s">
        <v>578</v>
      </c>
      <c r="C51" s="35" t="s">
        <v>1733</v>
      </c>
      <c r="D51" s="36">
        <v>18</v>
      </c>
      <c r="E51" s="78">
        <v>137800</v>
      </c>
      <c r="F51" s="36">
        <v>521.76700000000005</v>
      </c>
      <c r="G51" s="36">
        <v>152.68700000000001</v>
      </c>
      <c r="H51" s="36">
        <v>359</v>
      </c>
      <c r="I51" s="36">
        <v>838</v>
      </c>
      <c r="J51" s="36">
        <v>1229.44</v>
      </c>
      <c r="K51" s="36">
        <v>32.210700000000003</v>
      </c>
      <c r="L51" s="36">
        <v>1155</v>
      </c>
      <c r="M51" s="36">
        <v>1279</v>
      </c>
      <c r="N51" s="36">
        <v>176.67599999999999</v>
      </c>
      <c r="O51" s="36">
        <v>41.634700000000002</v>
      </c>
      <c r="P51" s="36">
        <v>14</v>
      </c>
      <c r="Q51" s="36">
        <v>200</v>
      </c>
      <c r="R51" s="36">
        <v>12.6815</v>
      </c>
      <c r="S51" s="36">
        <v>8.3431099999999994</v>
      </c>
      <c r="T51" s="36">
        <v>3</v>
      </c>
      <c r="U51" s="36">
        <v>45</v>
      </c>
      <c r="V51" s="36">
        <v>66.341200000000001</v>
      </c>
      <c r="W51" s="36">
        <v>15.5503</v>
      </c>
      <c r="X51" s="36">
        <v>13</v>
      </c>
      <c r="Y51" s="36">
        <v>100</v>
      </c>
      <c r="Z51" s="36">
        <v>1030.02</v>
      </c>
      <c r="AA51" s="36">
        <v>239.12299999999999</v>
      </c>
      <c r="AB51" s="36">
        <v>640</v>
      </c>
      <c r="AC51" s="36">
        <v>1700</v>
      </c>
      <c r="AD51" s="36">
        <v>141773000</v>
      </c>
      <c r="AE51" s="36">
        <v>781.34299999999996</v>
      </c>
      <c r="AF51" s="36">
        <v>181.24100000000001</v>
      </c>
      <c r="AG51" s="36">
        <v>489</v>
      </c>
      <c r="AH51" s="36">
        <v>1284</v>
      </c>
      <c r="AI51" s="36">
        <v>107545000</v>
      </c>
      <c r="AJ51" s="36">
        <v>716.03599999999994</v>
      </c>
      <c r="AK51" s="36">
        <v>166.054</v>
      </c>
      <c r="AL51" s="36">
        <v>449</v>
      </c>
      <c r="AM51" s="36">
        <v>1175</v>
      </c>
      <c r="AN51" s="36">
        <v>98555900</v>
      </c>
      <c r="AO51" s="36">
        <v>10.5121</v>
      </c>
      <c r="AP51" s="36">
        <v>8.4847699999999993</v>
      </c>
      <c r="AQ51" s="36">
        <v>2.1510400000000001</v>
      </c>
      <c r="AR51" s="36">
        <v>38.914499999999997</v>
      </c>
      <c r="AS51" s="36">
        <v>1446890</v>
      </c>
      <c r="AT51" s="36">
        <v>10.964700000000001</v>
      </c>
      <c r="AU51" s="36">
        <v>8.8009400000000007</v>
      </c>
      <c r="AV51" s="36">
        <v>2.2965200000000001</v>
      </c>
      <c r="AW51" s="36">
        <v>40.445599999999999</v>
      </c>
      <c r="AX51" s="36">
        <v>1509200</v>
      </c>
      <c r="AY51" s="36">
        <v>15.166499999999999</v>
      </c>
      <c r="AZ51" s="36">
        <v>11.9419</v>
      </c>
      <c r="BA51" s="36">
        <v>3.51966</v>
      </c>
      <c r="BB51" s="36">
        <v>54.920900000000003</v>
      </c>
      <c r="BC51" s="36">
        <v>2087530</v>
      </c>
    </row>
    <row r="52" spans="1:55" ht="14.25" x14ac:dyDescent="0.25">
      <c r="A52" s="39" t="s">
        <v>2482</v>
      </c>
      <c r="B52" s="38" t="s">
        <v>276</v>
      </c>
      <c r="C52" s="35" t="s">
        <v>1734</v>
      </c>
      <c r="D52" s="36">
        <v>19</v>
      </c>
      <c r="E52" s="78">
        <v>76880</v>
      </c>
      <c r="F52" s="36">
        <v>559.78300000000002</v>
      </c>
      <c r="G52" s="36">
        <v>80.328400000000002</v>
      </c>
      <c r="H52" s="36">
        <v>411</v>
      </c>
      <c r="I52" s="36">
        <v>747</v>
      </c>
      <c r="J52" s="36">
        <v>1333.72</v>
      </c>
      <c r="K52" s="36">
        <v>28.530799999999999</v>
      </c>
      <c r="L52" s="36">
        <v>1261</v>
      </c>
      <c r="M52" s="36">
        <v>1390</v>
      </c>
      <c r="N52" s="36">
        <v>140.97800000000001</v>
      </c>
      <c r="O52" s="36">
        <v>44.040300000000002</v>
      </c>
      <c r="P52" s="36">
        <v>18</v>
      </c>
      <c r="Q52" s="36">
        <v>200</v>
      </c>
      <c r="R52" s="36">
        <v>13.6524</v>
      </c>
      <c r="S52" s="36">
        <v>7.0558500000000004</v>
      </c>
      <c r="T52" s="36">
        <v>3</v>
      </c>
      <c r="U52" s="36">
        <v>45</v>
      </c>
      <c r="V52" s="36">
        <v>68.996300000000005</v>
      </c>
      <c r="W52" s="36">
        <v>14.4809</v>
      </c>
      <c r="X52" s="36">
        <v>19</v>
      </c>
      <c r="Y52" s="36">
        <v>100</v>
      </c>
      <c r="Z52" s="36">
        <v>927.66499999999996</v>
      </c>
      <c r="AA52" s="36">
        <v>104.893</v>
      </c>
      <c r="AB52" s="36">
        <v>651</v>
      </c>
      <c r="AC52" s="36">
        <v>1290</v>
      </c>
      <c r="AD52" s="36">
        <v>71312400</v>
      </c>
      <c r="AE52" s="36">
        <v>703.31299999999999</v>
      </c>
      <c r="AF52" s="36">
        <v>79.293199999999999</v>
      </c>
      <c r="AG52" s="36">
        <v>499</v>
      </c>
      <c r="AH52" s="36">
        <v>975</v>
      </c>
      <c r="AI52" s="36">
        <v>54065700</v>
      </c>
      <c r="AJ52" s="36">
        <v>644.40200000000004</v>
      </c>
      <c r="AK52" s="36">
        <v>72.602000000000004</v>
      </c>
      <c r="AL52" s="36">
        <v>459</v>
      </c>
      <c r="AM52" s="36">
        <v>892</v>
      </c>
      <c r="AN52" s="36">
        <v>49537100</v>
      </c>
      <c r="AO52" s="36">
        <v>8.0645399999999992</v>
      </c>
      <c r="AP52" s="36">
        <v>3.7111499999999999</v>
      </c>
      <c r="AQ52" s="36">
        <v>1.8093900000000001</v>
      </c>
      <c r="AR52" s="36">
        <v>26.757000000000001</v>
      </c>
      <c r="AS52" s="36">
        <v>619946</v>
      </c>
      <c r="AT52" s="36">
        <v>8.42502</v>
      </c>
      <c r="AU52" s="36">
        <v>3.84972</v>
      </c>
      <c r="AV52" s="36">
        <v>1.94337</v>
      </c>
      <c r="AW52" s="36">
        <v>27.8337</v>
      </c>
      <c r="AX52" s="36">
        <v>647657</v>
      </c>
      <c r="AY52" s="36">
        <v>11.6257</v>
      </c>
      <c r="AZ52" s="36">
        <v>5.1263300000000003</v>
      </c>
      <c r="BA52" s="36">
        <v>3.0250599999999999</v>
      </c>
      <c r="BB52" s="36">
        <v>37.3307</v>
      </c>
      <c r="BC52" s="36">
        <v>893699</v>
      </c>
    </row>
    <row r="53" spans="1:55" ht="14.25" x14ac:dyDescent="0.25">
      <c r="A53" s="39" t="s">
        <v>2483</v>
      </c>
      <c r="B53" s="38" t="s">
        <v>1788</v>
      </c>
      <c r="C53" s="35" t="s">
        <v>1735</v>
      </c>
      <c r="D53" s="36">
        <v>20</v>
      </c>
      <c r="E53" s="78">
        <v>150503</v>
      </c>
      <c r="F53" s="36">
        <v>352.86099999999999</v>
      </c>
      <c r="G53" s="36">
        <v>17.9132</v>
      </c>
      <c r="H53" s="36">
        <v>317</v>
      </c>
      <c r="I53" s="36">
        <v>401</v>
      </c>
      <c r="J53" s="36">
        <v>1444.83</v>
      </c>
      <c r="K53" s="36">
        <v>26.8109</v>
      </c>
      <c r="L53" s="36">
        <v>1390</v>
      </c>
      <c r="M53" s="36">
        <v>1503</v>
      </c>
      <c r="N53" s="36">
        <v>198.512</v>
      </c>
      <c r="O53" s="36">
        <v>12.7719</v>
      </c>
      <c r="P53" s="36">
        <v>75</v>
      </c>
      <c r="Q53" s="36">
        <v>200</v>
      </c>
      <c r="R53" s="36">
        <v>16.302900000000001</v>
      </c>
      <c r="S53" s="36">
        <v>10.523300000000001</v>
      </c>
      <c r="T53" s="36">
        <v>3</v>
      </c>
      <c r="U53" s="36">
        <v>45</v>
      </c>
      <c r="V53" s="36">
        <v>61.990400000000001</v>
      </c>
      <c r="W53" s="36">
        <v>13.3842</v>
      </c>
      <c r="X53" s="36">
        <v>13</v>
      </c>
      <c r="Y53" s="36">
        <v>100</v>
      </c>
      <c r="Z53" s="36">
        <v>570.15300000000002</v>
      </c>
      <c r="AA53" s="36">
        <v>61.689500000000002</v>
      </c>
      <c r="AB53" s="36">
        <v>404</v>
      </c>
      <c r="AC53" s="36">
        <v>765</v>
      </c>
      <c r="AD53" s="36">
        <v>85809800</v>
      </c>
      <c r="AE53" s="36">
        <v>432.65800000000002</v>
      </c>
      <c r="AF53" s="36">
        <v>45.758299999999998</v>
      </c>
      <c r="AG53" s="36">
        <v>310</v>
      </c>
      <c r="AH53" s="36">
        <v>576</v>
      </c>
      <c r="AI53" s="36">
        <v>65116400</v>
      </c>
      <c r="AJ53" s="36">
        <v>396.52499999999998</v>
      </c>
      <c r="AK53" s="36">
        <v>41.637700000000002</v>
      </c>
      <c r="AL53" s="36">
        <v>285</v>
      </c>
      <c r="AM53" s="36">
        <v>527</v>
      </c>
      <c r="AN53" s="36">
        <v>59678100</v>
      </c>
      <c r="AO53" s="36">
        <v>2.5569600000000001</v>
      </c>
      <c r="AP53" s="36">
        <v>0.56918299999999999</v>
      </c>
      <c r="AQ53" s="36">
        <v>0.82200700000000004</v>
      </c>
      <c r="AR53" s="36">
        <v>5.8137600000000003</v>
      </c>
      <c r="AS53" s="36">
        <v>384831</v>
      </c>
      <c r="AT53" s="36">
        <v>2.7160299999999999</v>
      </c>
      <c r="AU53" s="36">
        <v>0.58931699999999998</v>
      </c>
      <c r="AV53" s="36">
        <v>0.91515199999999997</v>
      </c>
      <c r="AW53" s="36">
        <v>6.09497</v>
      </c>
      <c r="AX53" s="36">
        <v>408771</v>
      </c>
      <c r="AY53" s="36">
        <v>3.9386899999999998</v>
      </c>
      <c r="AZ53" s="36">
        <v>0.76891799999999999</v>
      </c>
      <c r="BA53" s="36">
        <v>1.6799500000000001</v>
      </c>
      <c r="BB53" s="36">
        <v>8.2522099999999998</v>
      </c>
      <c r="BC53" s="36">
        <v>592784</v>
      </c>
    </row>
    <row r="54" spans="1:55" ht="14.25" x14ac:dyDescent="0.25">
      <c r="A54" s="39" t="s">
        <v>2484</v>
      </c>
      <c r="B54" s="38" t="s">
        <v>1789</v>
      </c>
      <c r="C54" s="35" t="s">
        <v>1736</v>
      </c>
      <c r="D54" s="36">
        <v>21</v>
      </c>
      <c r="E54" s="78">
        <v>16177</v>
      </c>
      <c r="F54" s="36">
        <v>238.363</v>
      </c>
      <c r="G54" s="36">
        <v>2.4121000000000001</v>
      </c>
      <c r="H54" s="36">
        <v>236</v>
      </c>
      <c r="I54" s="36">
        <v>250</v>
      </c>
      <c r="J54" s="36">
        <v>1470.45</v>
      </c>
      <c r="K54" s="36">
        <v>3.8616600000000001</v>
      </c>
      <c r="L54" s="36">
        <v>1457</v>
      </c>
      <c r="M54" s="36">
        <v>1479</v>
      </c>
      <c r="N54" s="36">
        <v>200</v>
      </c>
      <c r="O54" s="36">
        <v>0</v>
      </c>
      <c r="P54" s="36">
        <v>200</v>
      </c>
      <c r="Q54" s="36">
        <v>200</v>
      </c>
      <c r="R54" s="36">
        <v>13.2677</v>
      </c>
      <c r="S54" s="36">
        <v>8.4720399999999998</v>
      </c>
      <c r="T54" s="36">
        <v>3</v>
      </c>
      <c r="U54" s="36">
        <v>45</v>
      </c>
      <c r="V54" s="36">
        <v>61.162100000000002</v>
      </c>
      <c r="W54" s="36">
        <v>11.903499999999999</v>
      </c>
      <c r="X54" s="36">
        <v>40</v>
      </c>
      <c r="Y54" s="36">
        <v>97</v>
      </c>
      <c r="Z54" s="36">
        <v>424.25900000000001</v>
      </c>
      <c r="AA54" s="36">
        <v>24.101800000000001</v>
      </c>
      <c r="AB54" s="36">
        <v>382</v>
      </c>
      <c r="AC54" s="36">
        <v>500</v>
      </c>
      <c r="AD54" s="36">
        <v>6847540</v>
      </c>
      <c r="AE54" s="36">
        <v>321.94099999999997</v>
      </c>
      <c r="AF54" s="36">
        <v>17.433800000000002</v>
      </c>
      <c r="AG54" s="36">
        <v>291</v>
      </c>
      <c r="AH54" s="36">
        <v>377</v>
      </c>
      <c r="AI54" s="36">
        <v>5196130</v>
      </c>
      <c r="AJ54" s="36">
        <v>295.07799999999997</v>
      </c>
      <c r="AK54" s="36">
        <v>15.7316</v>
      </c>
      <c r="AL54" s="36">
        <v>267</v>
      </c>
      <c r="AM54" s="36">
        <v>345</v>
      </c>
      <c r="AN54" s="36">
        <v>4762560</v>
      </c>
      <c r="AO54" s="36">
        <v>0.87625299999999995</v>
      </c>
      <c r="AP54" s="36">
        <v>0.209227</v>
      </c>
      <c r="AQ54" s="36">
        <v>0.52526799999999996</v>
      </c>
      <c r="AR54" s="36">
        <v>2.21943</v>
      </c>
      <c r="AS54" s="36">
        <v>14142.7</v>
      </c>
      <c r="AT54" s="36">
        <v>0.97246200000000005</v>
      </c>
      <c r="AU54" s="36">
        <v>0.219136</v>
      </c>
      <c r="AV54" s="36">
        <v>0.56672100000000003</v>
      </c>
      <c r="AW54" s="36">
        <v>2.3677199999999998</v>
      </c>
      <c r="AX54" s="36">
        <v>15695.5</v>
      </c>
      <c r="AY54" s="36">
        <v>1.6568400000000001</v>
      </c>
      <c r="AZ54" s="36">
        <v>0.27104499999999998</v>
      </c>
      <c r="BA54" s="36">
        <v>1.1793800000000001</v>
      </c>
      <c r="BB54" s="36">
        <v>3.3797299999999999</v>
      </c>
      <c r="BC54" s="36">
        <v>26741.4</v>
      </c>
    </row>
    <row r="55" spans="1:55" ht="14.25" x14ac:dyDescent="0.25">
      <c r="A55" s="39" t="s">
        <v>2485</v>
      </c>
      <c r="B55" s="38" t="s">
        <v>1790</v>
      </c>
      <c r="C55" s="35" t="s">
        <v>1737</v>
      </c>
      <c r="D55" s="36">
        <v>2</v>
      </c>
      <c r="E55" s="78">
        <v>513</v>
      </c>
      <c r="F55" s="36">
        <v>775.322</v>
      </c>
      <c r="G55" s="36">
        <v>34.012700000000002</v>
      </c>
      <c r="H55" s="36">
        <v>693</v>
      </c>
      <c r="I55" s="36">
        <v>878</v>
      </c>
      <c r="J55" s="36">
        <v>1274.6199999999999</v>
      </c>
      <c r="K55" s="36">
        <v>10.132199999999999</v>
      </c>
      <c r="L55" s="36">
        <v>1238</v>
      </c>
      <c r="M55" s="36">
        <v>1298</v>
      </c>
      <c r="N55" s="36">
        <v>82.581500000000005</v>
      </c>
      <c r="O55" s="36">
        <v>15.006</v>
      </c>
      <c r="P55" s="36">
        <v>64</v>
      </c>
      <c r="Q55" s="36">
        <v>110</v>
      </c>
      <c r="R55" s="36">
        <v>24.778700000000001</v>
      </c>
      <c r="S55" s="36">
        <v>1.47115</v>
      </c>
      <c r="T55" s="36">
        <v>15</v>
      </c>
      <c r="U55" s="36">
        <v>25</v>
      </c>
      <c r="V55" s="36">
        <v>79.557299999999998</v>
      </c>
      <c r="W55" s="36">
        <v>2.94231</v>
      </c>
      <c r="X55" s="36">
        <v>60</v>
      </c>
      <c r="Y55" s="36">
        <v>80</v>
      </c>
      <c r="Z55" s="36">
        <v>1324.56</v>
      </c>
      <c r="AA55" s="36">
        <v>69.740899999999996</v>
      </c>
      <c r="AB55" s="36">
        <v>1102</v>
      </c>
      <c r="AC55" s="36">
        <v>1530</v>
      </c>
      <c r="AD55" s="36">
        <v>679501</v>
      </c>
      <c r="AE55" s="36">
        <v>1002.42</v>
      </c>
      <c r="AF55" s="36">
        <v>52.483699999999999</v>
      </c>
      <c r="AG55" s="36">
        <v>837</v>
      </c>
      <c r="AH55" s="36">
        <v>1158</v>
      </c>
      <c r="AI55" s="36">
        <v>514242</v>
      </c>
      <c r="AJ55" s="36">
        <v>917.84199999999998</v>
      </c>
      <c r="AK55" s="36">
        <v>47.819299999999998</v>
      </c>
      <c r="AL55" s="36">
        <v>767</v>
      </c>
      <c r="AM55" s="36">
        <v>1060</v>
      </c>
      <c r="AN55" s="36">
        <v>470853</v>
      </c>
      <c r="AO55" s="36">
        <v>15.08</v>
      </c>
      <c r="AP55" s="36">
        <v>2.35019</v>
      </c>
      <c r="AQ55" s="36">
        <v>11.6404</v>
      </c>
      <c r="AR55" s="36">
        <v>23.184200000000001</v>
      </c>
      <c r="AS55" s="36">
        <v>7736.02</v>
      </c>
      <c r="AT55" s="36">
        <v>15.6874</v>
      </c>
      <c r="AU55" s="36">
        <v>2.4337200000000001</v>
      </c>
      <c r="AV55" s="36">
        <v>12.1256</v>
      </c>
      <c r="AW55" s="36">
        <v>24.087499999999999</v>
      </c>
      <c r="AX55" s="36">
        <v>8047.65</v>
      </c>
      <c r="AY55" s="36">
        <v>21.641200000000001</v>
      </c>
      <c r="AZ55" s="36">
        <v>3.3158099999999999</v>
      </c>
      <c r="BA55" s="36">
        <v>16.783799999999999</v>
      </c>
      <c r="BB55" s="36">
        <v>33.247</v>
      </c>
      <c r="BC55" s="36">
        <v>11101.9</v>
      </c>
    </row>
    <row r="56" spans="1:55" ht="14.25" x14ac:dyDescent="0.25">
      <c r="A56" s="39" t="s">
        <v>2486</v>
      </c>
      <c r="B56" s="38" t="s">
        <v>1791</v>
      </c>
      <c r="C56" s="35" t="s">
        <v>1738</v>
      </c>
      <c r="D56" s="36">
        <v>3</v>
      </c>
      <c r="E56" s="78">
        <v>190</v>
      </c>
      <c r="F56" s="36">
        <v>604.74699999999996</v>
      </c>
      <c r="G56" s="36">
        <v>41.581200000000003</v>
      </c>
      <c r="H56" s="36">
        <v>537</v>
      </c>
      <c r="I56" s="36">
        <v>690</v>
      </c>
      <c r="J56" s="36">
        <v>1331.29</v>
      </c>
      <c r="K56" s="36">
        <v>10.4884</v>
      </c>
      <c r="L56" s="36">
        <v>1310</v>
      </c>
      <c r="M56" s="36">
        <v>1350</v>
      </c>
      <c r="N56" s="36">
        <v>71.333299999999994</v>
      </c>
      <c r="O56" s="36">
        <v>5.1854500000000003</v>
      </c>
      <c r="P56" s="36">
        <v>64</v>
      </c>
      <c r="Q56" s="36">
        <v>75</v>
      </c>
      <c r="R56" s="36">
        <v>21.666699999999999</v>
      </c>
      <c r="S56" s="36">
        <v>4.7140500000000003</v>
      </c>
      <c r="T56" s="36">
        <v>15</v>
      </c>
      <c r="U56" s="36">
        <v>25</v>
      </c>
      <c r="V56" s="36">
        <v>73.333299999999994</v>
      </c>
      <c r="W56" s="36">
        <v>9.4280899999999992</v>
      </c>
      <c r="X56" s="36">
        <v>60</v>
      </c>
      <c r="Y56" s="36">
        <v>80</v>
      </c>
      <c r="Z56" s="36">
        <v>947.60500000000002</v>
      </c>
      <c r="AA56" s="36">
        <v>58.985399999999998</v>
      </c>
      <c r="AB56" s="36">
        <v>854</v>
      </c>
      <c r="AC56" s="36">
        <v>1145</v>
      </c>
      <c r="AD56" s="36">
        <v>180045</v>
      </c>
      <c r="AE56" s="36">
        <v>719.46299999999997</v>
      </c>
      <c r="AF56" s="36">
        <v>44.639099999999999</v>
      </c>
      <c r="AG56" s="36">
        <v>648</v>
      </c>
      <c r="AH56" s="36">
        <v>866</v>
      </c>
      <c r="AI56" s="36">
        <v>136698</v>
      </c>
      <c r="AJ56" s="36">
        <v>659.553</v>
      </c>
      <c r="AK56" s="36">
        <v>40.908900000000003</v>
      </c>
      <c r="AL56" s="36">
        <v>594</v>
      </c>
      <c r="AM56" s="36">
        <v>793</v>
      </c>
      <c r="AN56" s="36">
        <v>125315</v>
      </c>
      <c r="AO56" s="36">
        <v>10.57</v>
      </c>
      <c r="AP56" s="36">
        <v>1.6993100000000001</v>
      </c>
      <c r="AQ56" s="36">
        <v>7.8723299999999998</v>
      </c>
      <c r="AR56" s="36">
        <v>13.755599999999999</v>
      </c>
      <c r="AS56" s="36">
        <v>2008.3</v>
      </c>
      <c r="AT56" s="36">
        <v>10.977600000000001</v>
      </c>
      <c r="AU56" s="36">
        <v>1.75515</v>
      </c>
      <c r="AV56" s="36">
        <v>8.1895799999999994</v>
      </c>
      <c r="AW56" s="36">
        <v>14.2684</v>
      </c>
      <c r="AX56" s="36">
        <v>2085.7399999999998</v>
      </c>
      <c r="AY56" s="36">
        <v>14.5937</v>
      </c>
      <c r="AZ56" s="36">
        <v>2.3037299999999998</v>
      </c>
      <c r="BA56" s="36">
        <v>10.927300000000001</v>
      </c>
      <c r="BB56" s="36">
        <v>18.920500000000001</v>
      </c>
      <c r="BC56" s="36">
        <v>2772.8</v>
      </c>
    </row>
    <row r="57" spans="1:55" ht="14.25" x14ac:dyDescent="0.25">
      <c r="A57" s="39" t="s">
        <v>2487</v>
      </c>
      <c r="B57" s="38" t="s">
        <v>545</v>
      </c>
      <c r="C57" s="35" t="s">
        <v>1739</v>
      </c>
      <c r="D57" s="36">
        <v>22</v>
      </c>
      <c r="E57" s="78">
        <v>378567</v>
      </c>
      <c r="F57" s="36">
        <v>276.18</v>
      </c>
      <c r="G57" s="36">
        <v>11.444100000000001</v>
      </c>
      <c r="H57" s="36">
        <v>251</v>
      </c>
      <c r="I57" s="36">
        <v>320</v>
      </c>
      <c r="J57" s="36">
        <v>1547.54</v>
      </c>
      <c r="K57" s="36">
        <v>8.8289600000000004</v>
      </c>
      <c r="L57" s="36">
        <v>1515</v>
      </c>
      <c r="M57" s="36">
        <v>1571</v>
      </c>
      <c r="N57" s="36">
        <v>200</v>
      </c>
      <c r="O57" s="36">
        <v>0</v>
      </c>
      <c r="P57" s="36">
        <v>200</v>
      </c>
      <c r="Q57" s="36">
        <v>200</v>
      </c>
      <c r="R57" s="36">
        <v>13.6607</v>
      </c>
      <c r="S57" s="36">
        <v>2.65483</v>
      </c>
      <c r="T57" s="36">
        <v>3</v>
      </c>
      <c r="U57" s="36">
        <v>33</v>
      </c>
      <c r="V57" s="36">
        <v>52.929900000000004</v>
      </c>
      <c r="W57" s="36">
        <v>7.6051200000000003</v>
      </c>
      <c r="X57" s="36">
        <v>13</v>
      </c>
      <c r="Y57" s="36">
        <v>80</v>
      </c>
      <c r="Z57" s="36">
        <v>405.33499999999998</v>
      </c>
      <c r="AA57" s="36">
        <v>16.999400000000001</v>
      </c>
      <c r="AB57" s="36">
        <v>337</v>
      </c>
      <c r="AC57" s="36">
        <v>513</v>
      </c>
      <c r="AD57" s="36">
        <v>153447000</v>
      </c>
      <c r="AE57" s="36">
        <v>308.12400000000002</v>
      </c>
      <c r="AF57" s="36">
        <v>12.682399999999999</v>
      </c>
      <c r="AG57" s="36">
        <v>258</v>
      </c>
      <c r="AH57" s="36">
        <v>388</v>
      </c>
      <c r="AI57" s="36">
        <v>116646000</v>
      </c>
      <c r="AJ57" s="36">
        <v>282.53300000000002</v>
      </c>
      <c r="AK57" s="36">
        <v>11.5769</v>
      </c>
      <c r="AL57" s="36">
        <v>237</v>
      </c>
      <c r="AM57" s="36">
        <v>355</v>
      </c>
      <c r="AN57" s="36">
        <v>106958000</v>
      </c>
      <c r="AO57" s="36">
        <v>1.32928</v>
      </c>
      <c r="AP57" s="36">
        <v>0.221585</v>
      </c>
      <c r="AQ57" s="36">
        <v>0.79447199999999996</v>
      </c>
      <c r="AR57" s="36">
        <v>2.4443999999999999</v>
      </c>
      <c r="AS57" s="36">
        <v>503223</v>
      </c>
      <c r="AT57" s="36">
        <v>1.44411</v>
      </c>
      <c r="AU57" s="36">
        <v>0.23039299999999999</v>
      </c>
      <c r="AV57" s="36">
        <v>0.87882099999999996</v>
      </c>
      <c r="AW57" s="36">
        <v>2.6020599999999998</v>
      </c>
      <c r="AX57" s="36">
        <v>546691</v>
      </c>
      <c r="AY57" s="36">
        <v>2.2334100000000001</v>
      </c>
      <c r="AZ57" s="36">
        <v>0.28734199999999999</v>
      </c>
      <c r="BA57" s="36">
        <v>1.47228</v>
      </c>
      <c r="BB57" s="36">
        <v>3.6958299999999999</v>
      </c>
      <c r="BC57" s="36">
        <v>845495</v>
      </c>
    </row>
    <row r="58" spans="1:55" ht="14.25" x14ac:dyDescent="0.25">
      <c r="A58" s="39" t="s">
        <v>2488</v>
      </c>
      <c r="B58" s="38" t="s">
        <v>1792</v>
      </c>
      <c r="C58" s="35" t="s">
        <v>1740</v>
      </c>
      <c r="D58" s="36">
        <v>23</v>
      </c>
      <c r="E58" s="78">
        <v>175485</v>
      </c>
      <c r="F58" s="36">
        <v>506.81200000000001</v>
      </c>
      <c r="G58" s="36">
        <v>42.695799999999998</v>
      </c>
      <c r="H58" s="36">
        <v>409</v>
      </c>
      <c r="I58" s="36">
        <v>639</v>
      </c>
      <c r="J58" s="36">
        <v>1392.4</v>
      </c>
      <c r="K58" s="36">
        <v>22.150600000000001</v>
      </c>
      <c r="L58" s="36">
        <v>1345</v>
      </c>
      <c r="M58" s="36">
        <v>1429</v>
      </c>
      <c r="N58" s="36">
        <v>159.24299999999999</v>
      </c>
      <c r="O58" s="36">
        <v>39.482599999999998</v>
      </c>
      <c r="P58" s="36">
        <v>49</v>
      </c>
      <c r="Q58" s="36">
        <v>200</v>
      </c>
      <c r="R58" s="36">
        <v>24.636600000000001</v>
      </c>
      <c r="S58" s="36">
        <v>6.85372</v>
      </c>
      <c r="T58" s="36">
        <v>3</v>
      </c>
      <c r="U58" s="36">
        <v>45</v>
      </c>
      <c r="V58" s="36">
        <v>87.209400000000002</v>
      </c>
      <c r="W58" s="36">
        <v>13.8988</v>
      </c>
      <c r="X58" s="36">
        <v>54</v>
      </c>
      <c r="Y58" s="36">
        <v>100</v>
      </c>
      <c r="Z58" s="36">
        <v>876.45399999999995</v>
      </c>
      <c r="AA58" s="36">
        <v>88.302599999999998</v>
      </c>
      <c r="AB58" s="36">
        <v>632</v>
      </c>
      <c r="AC58" s="36">
        <v>1148</v>
      </c>
      <c r="AD58" s="36">
        <v>153804000</v>
      </c>
      <c r="AE58" s="36">
        <v>661.89599999999996</v>
      </c>
      <c r="AF58" s="36">
        <v>65.607900000000001</v>
      </c>
      <c r="AG58" s="36">
        <v>480</v>
      </c>
      <c r="AH58" s="36">
        <v>865</v>
      </c>
      <c r="AI58" s="36">
        <v>116152000</v>
      </c>
      <c r="AJ58" s="36">
        <v>605.72400000000005</v>
      </c>
      <c r="AK58" s="36">
        <v>59.735399999999998</v>
      </c>
      <c r="AL58" s="36">
        <v>440</v>
      </c>
      <c r="AM58" s="36">
        <v>791</v>
      </c>
      <c r="AN58" s="36">
        <v>106295000</v>
      </c>
      <c r="AO58" s="36">
        <v>5.7674399999999997</v>
      </c>
      <c r="AP58" s="36">
        <v>1.76816</v>
      </c>
      <c r="AQ58" s="36">
        <v>2.1937600000000002</v>
      </c>
      <c r="AR58" s="36">
        <v>16.5245</v>
      </c>
      <c r="AS58" s="36">
        <v>1012090</v>
      </c>
      <c r="AT58" s="36">
        <v>6.0371300000000003</v>
      </c>
      <c r="AU58" s="36">
        <v>1.8321499999999999</v>
      </c>
      <c r="AV58" s="36">
        <v>2.3366500000000001</v>
      </c>
      <c r="AW58" s="36">
        <v>17.2013</v>
      </c>
      <c r="AX58" s="36">
        <v>1059420</v>
      </c>
      <c r="AY58" s="36">
        <v>8.4356200000000001</v>
      </c>
      <c r="AZ58" s="36">
        <v>2.4273500000000001</v>
      </c>
      <c r="BA58" s="36">
        <v>3.5348199999999999</v>
      </c>
      <c r="BB58" s="36">
        <v>23.114000000000001</v>
      </c>
      <c r="BC58" s="36">
        <v>1480320</v>
      </c>
    </row>
    <row r="59" spans="1:55" ht="14.25" x14ac:dyDescent="0.25">
      <c r="A59" s="39" t="s">
        <v>2489</v>
      </c>
      <c r="B59" s="38" t="s">
        <v>581</v>
      </c>
      <c r="C59" s="35" t="s">
        <v>1741</v>
      </c>
      <c r="D59" s="36">
        <v>24</v>
      </c>
      <c r="E59" s="78">
        <v>319874</v>
      </c>
      <c r="F59" s="36">
        <v>342.21499999999997</v>
      </c>
      <c r="G59" s="36">
        <v>28.057200000000002</v>
      </c>
      <c r="H59" s="36">
        <v>289</v>
      </c>
      <c r="I59" s="36">
        <v>418</v>
      </c>
      <c r="J59" s="36">
        <v>1378.67</v>
      </c>
      <c r="K59" s="36">
        <v>22.411100000000001</v>
      </c>
      <c r="L59" s="36">
        <v>1319</v>
      </c>
      <c r="M59" s="36">
        <v>1448</v>
      </c>
      <c r="N59" s="36">
        <v>185.506</v>
      </c>
      <c r="O59" s="36">
        <v>39.2517</v>
      </c>
      <c r="P59" s="36">
        <v>18</v>
      </c>
      <c r="Q59" s="36">
        <v>200</v>
      </c>
      <c r="R59" s="36">
        <v>11.0387</v>
      </c>
      <c r="S59" s="36">
        <v>4.5998200000000002</v>
      </c>
      <c r="T59" s="36">
        <v>3</v>
      </c>
      <c r="U59" s="36">
        <v>45</v>
      </c>
      <c r="V59" s="36">
        <v>59.3142</v>
      </c>
      <c r="W59" s="36">
        <v>10.5077</v>
      </c>
      <c r="X59" s="36">
        <v>13</v>
      </c>
      <c r="Y59" s="36">
        <v>100</v>
      </c>
      <c r="Z59" s="36">
        <v>604.41</v>
      </c>
      <c r="AA59" s="36">
        <v>59.416200000000003</v>
      </c>
      <c r="AB59" s="36">
        <v>437</v>
      </c>
      <c r="AC59" s="36">
        <v>843</v>
      </c>
      <c r="AD59" s="36">
        <v>193335000</v>
      </c>
      <c r="AE59" s="36">
        <v>458.97300000000001</v>
      </c>
      <c r="AF59" s="36">
        <v>44.3264</v>
      </c>
      <c r="AG59" s="36">
        <v>335</v>
      </c>
      <c r="AH59" s="36">
        <v>635</v>
      </c>
      <c r="AI59" s="36">
        <v>146814000</v>
      </c>
      <c r="AJ59" s="36">
        <v>420.745</v>
      </c>
      <c r="AK59" s="36">
        <v>40.4009</v>
      </c>
      <c r="AL59" s="36">
        <v>308</v>
      </c>
      <c r="AM59" s="36">
        <v>580</v>
      </c>
      <c r="AN59" s="36">
        <v>134585000</v>
      </c>
      <c r="AO59" s="36">
        <v>2.3677700000000002</v>
      </c>
      <c r="AP59" s="36">
        <v>0.70025400000000004</v>
      </c>
      <c r="AQ59" s="36">
        <v>0.38611099999999998</v>
      </c>
      <c r="AR59" s="36">
        <v>5.3086500000000001</v>
      </c>
      <c r="AS59" s="36">
        <v>757388</v>
      </c>
      <c r="AT59" s="36">
        <v>2.5202800000000001</v>
      </c>
      <c r="AU59" s="36">
        <v>0.72789000000000004</v>
      </c>
      <c r="AV59" s="36">
        <v>0.40997600000000001</v>
      </c>
      <c r="AW59" s="36">
        <v>5.577</v>
      </c>
      <c r="AX59" s="36">
        <v>806171</v>
      </c>
      <c r="AY59" s="36">
        <v>3.7080700000000002</v>
      </c>
      <c r="AZ59" s="36">
        <v>0.94063200000000002</v>
      </c>
      <c r="BA59" s="36">
        <v>0.69986300000000001</v>
      </c>
      <c r="BB59" s="36">
        <v>7.6393500000000003</v>
      </c>
      <c r="BC59" s="36">
        <v>1186110</v>
      </c>
    </row>
    <row r="60" spans="1:55" ht="14.25" x14ac:dyDescent="0.25">
      <c r="A60" s="39" t="s">
        <v>2490</v>
      </c>
      <c r="B60" s="38" t="s">
        <v>1793</v>
      </c>
      <c r="C60" s="35" t="s">
        <v>1742</v>
      </c>
      <c r="D60" s="36">
        <v>26</v>
      </c>
      <c r="E60" s="78">
        <v>73034</v>
      </c>
      <c r="F60" s="36">
        <v>356.18</v>
      </c>
      <c r="G60" s="36">
        <v>17.9816</v>
      </c>
      <c r="H60" s="36">
        <v>324</v>
      </c>
      <c r="I60" s="36">
        <v>396</v>
      </c>
      <c r="J60" s="36">
        <v>1414.99</v>
      </c>
      <c r="K60" s="36">
        <v>13.8408</v>
      </c>
      <c r="L60" s="36">
        <v>1388</v>
      </c>
      <c r="M60" s="36">
        <v>1443</v>
      </c>
      <c r="N60" s="36">
        <v>200</v>
      </c>
      <c r="O60" s="36">
        <v>0</v>
      </c>
      <c r="P60" s="36">
        <v>200</v>
      </c>
      <c r="Q60" s="36">
        <v>200</v>
      </c>
      <c r="R60" s="36">
        <v>23.248999999999999</v>
      </c>
      <c r="S60" s="36">
        <v>7.3795299999999999</v>
      </c>
      <c r="T60" s="36">
        <v>3</v>
      </c>
      <c r="U60" s="36">
        <v>45</v>
      </c>
      <c r="V60" s="36">
        <v>63.375799999999998</v>
      </c>
      <c r="W60" s="36">
        <v>9.6310500000000001</v>
      </c>
      <c r="X60" s="36">
        <v>13</v>
      </c>
      <c r="Y60" s="36">
        <v>94</v>
      </c>
      <c r="Z60" s="36">
        <v>600.43200000000002</v>
      </c>
      <c r="AA60" s="36">
        <v>50.983899999999998</v>
      </c>
      <c r="AB60" s="36">
        <v>451</v>
      </c>
      <c r="AC60" s="36">
        <v>744</v>
      </c>
      <c r="AD60" s="36">
        <v>43852000</v>
      </c>
      <c r="AE60" s="36">
        <v>455.61200000000002</v>
      </c>
      <c r="AF60" s="36">
        <v>37.915199999999999</v>
      </c>
      <c r="AG60" s="36">
        <v>345</v>
      </c>
      <c r="AH60" s="36">
        <v>562</v>
      </c>
      <c r="AI60" s="36">
        <v>33275200</v>
      </c>
      <c r="AJ60" s="36">
        <v>417.53899999999999</v>
      </c>
      <c r="AK60" s="36">
        <v>34.533299999999997</v>
      </c>
      <c r="AL60" s="36">
        <v>318</v>
      </c>
      <c r="AM60" s="36">
        <v>514</v>
      </c>
      <c r="AN60" s="36">
        <v>30494600</v>
      </c>
      <c r="AO60" s="36">
        <v>3.2845300000000002</v>
      </c>
      <c r="AP60" s="36">
        <v>0.62197499999999994</v>
      </c>
      <c r="AQ60" s="36">
        <v>1.5696699999999999</v>
      </c>
      <c r="AR60" s="36">
        <v>5.8245699999999996</v>
      </c>
      <c r="AS60" s="36">
        <v>239883</v>
      </c>
      <c r="AT60" s="36">
        <v>3.4700299999999999</v>
      </c>
      <c r="AU60" s="36">
        <v>0.64435500000000001</v>
      </c>
      <c r="AV60" s="36">
        <v>1.6955499999999999</v>
      </c>
      <c r="AW60" s="36">
        <v>6.10989</v>
      </c>
      <c r="AX60" s="36">
        <v>253430</v>
      </c>
      <c r="AY60" s="36">
        <v>4.9187799999999999</v>
      </c>
      <c r="AZ60" s="36">
        <v>0.84138800000000002</v>
      </c>
      <c r="BA60" s="36">
        <v>2.5388000000000002</v>
      </c>
      <c r="BB60" s="36">
        <v>8.2422400000000007</v>
      </c>
      <c r="BC60" s="36">
        <v>359238</v>
      </c>
    </row>
    <row r="61" spans="1:55" ht="14.25" x14ac:dyDescent="0.25">
      <c r="A61" s="39" t="s">
        <v>2491</v>
      </c>
      <c r="B61" s="38" t="s">
        <v>725</v>
      </c>
      <c r="C61" s="35" t="s">
        <v>1743</v>
      </c>
      <c r="D61" s="36">
        <v>27</v>
      </c>
      <c r="E61" s="78">
        <v>303196</v>
      </c>
      <c r="F61" s="36">
        <v>356.74400000000003</v>
      </c>
      <c r="G61" s="36">
        <v>24.408999999999999</v>
      </c>
      <c r="H61" s="36">
        <v>306</v>
      </c>
      <c r="I61" s="36">
        <v>411</v>
      </c>
      <c r="J61" s="36">
        <v>1412.25</v>
      </c>
      <c r="K61" s="36">
        <v>30.5167</v>
      </c>
      <c r="L61" s="36">
        <v>1353</v>
      </c>
      <c r="M61" s="36">
        <v>1481</v>
      </c>
      <c r="N61" s="36">
        <v>199.91399999999999</v>
      </c>
      <c r="O61" s="36">
        <v>3.7808700000000002</v>
      </c>
      <c r="P61" s="36">
        <v>18</v>
      </c>
      <c r="Q61" s="36">
        <v>200</v>
      </c>
      <c r="R61" s="36">
        <v>13.129200000000001</v>
      </c>
      <c r="S61" s="36">
        <v>2.6596500000000001</v>
      </c>
      <c r="T61" s="36">
        <v>3</v>
      </c>
      <c r="U61" s="36">
        <v>33</v>
      </c>
      <c r="V61" s="36">
        <v>55.886000000000003</v>
      </c>
      <c r="W61" s="36">
        <v>10.3489</v>
      </c>
      <c r="X61" s="36">
        <v>13</v>
      </c>
      <c r="Y61" s="36">
        <v>80</v>
      </c>
      <c r="Z61" s="36">
        <v>583.12400000000002</v>
      </c>
      <c r="AA61" s="36">
        <v>59.9268</v>
      </c>
      <c r="AB61" s="36">
        <v>434</v>
      </c>
      <c r="AC61" s="36">
        <v>711</v>
      </c>
      <c r="AD61" s="36">
        <v>176801000</v>
      </c>
      <c r="AE61" s="36">
        <v>443.1</v>
      </c>
      <c r="AF61" s="36">
        <v>44.878599999999999</v>
      </c>
      <c r="AG61" s="36">
        <v>332</v>
      </c>
      <c r="AH61" s="36">
        <v>540</v>
      </c>
      <c r="AI61" s="36">
        <v>134346000</v>
      </c>
      <c r="AJ61" s="36">
        <v>406.279</v>
      </c>
      <c r="AK61" s="36">
        <v>40.966299999999997</v>
      </c>
      <c r="AL61" s="36">
        <v>306</v>
      </c>
      <c r="AM61" s="36">
        <v>495</v>
      </c>
      <c r="AN61" s="36">
        <v>123182000</v>
      </c>
      <c r="AO61" s="36">
        <v>3.1200100000000002</v>
      </c>
      <c r="AP61" s="36">
        <v>0.78301900000000002</v>
      </c>
      <c r="AQ61" s="36">
        <v>0.39624300000000001</v>
      </c>
      <c r="AR61" s="36">
        <v>6.3701600000000003</v>
      </c>
      <c r="AS61" s="36">
        <v>945975</v>
      </c>
      <c r="AT61" s="36">
        <v>3.3010899999999999</v>
      </c>
      <c r="AU61" s="36">
        <v>0.81201299999999998</v>
      </c>
      <c r="AV61" s="36">
        <v>0.420983</v>
      </c>
      <c r="AW61" s="36">
        <v>6.6788699999999999</v>
      </c>
      <c r="AX61" s="36">
        <v>1000880</v>
      </c>
      <c r="AY61" s="36">
        <v>4.6934399999999998</v>
      </c>
      <c r="AZ61" s="36">
        <v>1.0573999999999999</v>
      </c>
      <c r="BA61" s="36">
        <v>0.71242499999999997</v>
      </c>
      <c r="BB61" s="36">
        <v>8.9803999999999995</v>
      </c>
      <c r="BC61" s="36">
        <v>1423030</v>
      </c>
    </row>
    <row r="62" spans="1:55" ht="14.25" x14ac:dyDescent="0.25">
      <c r="A62" s="39" t="s">
        <v>2492</v>
      </c>
      <c r="B62" s="38" t="s">
        <v>133</v>
      </c>
      <c r="C62" s="35" t="s">
        <v>1744</v>
      </c>
      <c r="D62" s="36">
        <v>28</v>
      </c>
      <c r="E62" s="78">
        <v>25218</v>
      </c>
      <c r="F62" s="36">
        <v>347.94600000000003</v>
      </c>
      <c r="G62" s="36">
        <v>38.433300000000003</v>
      </c>
      <c r="H62" s="36">
        <v>263</v>
      </c>
      <c r="I62" s="36">
        <v>461</v>
      </c>
      <c r="J62" s="36">
        <v>1550.53</v>
      </c>
      <c r="K62" s="36">
        <v>14.837400000000001</v>
      </c>
      <c r="L62" s="36">
        <v>1503</v>
      </c>
      <c r="M62" s="36">
        <v>1586</v>
      </c>
      <c r="N62" s="36">
        <v>109.005</v>
      </c>
      <c r="O62" s="36">
        <v>79.575100000000006</v>
      </c>
      <c r="P62" s="36">
        <v>5</v>
      </c>
      <c r="Q62" s="36">
        <v>200</v>
      </c>
      <c r="R62" s="36">
        <v>26.7501</v>
      </c>
      <c r="S62" s="36">
        <v>7.06419</v>
      </c>
      <c r="T62" s="36">
        <v>8</v>
      </c>
      <c r="U62" s="36">
        <v>45</v>
      </c>
      <c r="V62" s="36">
        <v>93.829400000000007</v>
      </c>
      <c r="W62" s="36">
        <v>9.8724000000000007</v>
      </c>
      <c r="X62" s="36">
        <v>60</v>
      </c>
      <c r="Y62" s="36">
        <v>100</v>
      </c>
      <c r="Z62" s="36">
        <v>565.38800000000003</v>
      </c>
      <c r="AA62" s="36">
        <v>48.6815</v>
      </c>
      <c r="AB62" s="36">
        <v>436</v>
      </c>
      <c r="AC62" s="36">
        <v>748</v>
      </c>
      <c r="AD62" s="36">
        <v>14258000</v>
      </c>
      <c r="AE62" s="36">
        <v>426.33699999999999</v>
      </c>
      <c r="AF62" s="36">
        <v>36.590499999999999</v>
      </c>
      <c r="AG62" s="36">
        <v>329</v>
      </c>
      <c r="AH62" s="36">
        <v>563</v>
      </c>
      <c r="AI62" s="36">
        <v>10751400</v>
      </c>
      <c r="AJ62" s="36">
        <v>389.94299999999998</v>
      </c>
      <c r="AK62" s="36">
        <v>33.467500000000001</v>
      </c>
      <c r="AL62" s="36">
        <v>302</v>
      </c>
      <c r="AM62" s="36">
        <v>515</v>
      </c>
      <c r="AN62" s="36">
        <v>9833590</v>
      </c>
      <c r="AO62" s="36">
        <v>0.88290000000000002</v>
      </c>
      <c r="AP62" s="36">
        <v>0.627386</v>
      </c>
      <c r="AQ62" s="36">
        <v>0.100687</v>
      </c>
      <c r="AR62" s="36">
        <v>3.6592099999999999</v>
      </c>
      <c r="AS62" s="36">
        <v>22265</v>
      </c>
      <c r="AT62" s="36">
        <v>0.95696999999999999</v>
      </c>
      <c r="AU62" s="36">
        <v>0.66648200000000002</v>
      </c>
      <c r="AV62" s="36">
        <v>0.114123</v>
      </c>
      <c r="AW62" s="36">
        <v>3.8506</v>
      </c>
      <c r="AX62" s="36">
        <v>24132.9</v>
      </c>
      <c r="AY62" s="36">
        <v>1.5929899999999999</v>
      </c>
      <c r="AZ62" s="36">
        <v>0.96719999999999995</v>
      </c>
      <c r="BA62" s="36">
        <v>0.21398400000000001</v>
      </c>
      <c r="BB62" s="36">
        <v>5.4817499999999999</v>
      </c>
      <c r="BC62" s="36">
        <v>40172</v>
      </c>
    </row>
    <row r="63" spans="1:55" ht="14.25" x14ac:dyDescent="0.25">
      <c r="A63" s="39" t="s">
        <v>2493</v>
      </c>
      <c r="B63" s="38" t="s">
        <v>1794</v>
      </c>
      <c r="C63" s="35" t="s">
        <v>1745</v>
      </c>
      <c r="D63" s="36">
        <v>29</v>
      </c>
      <c r="E63" s="78">
        <v>167652</v>
      </c>
      <c r="F63" s="36">
        <v>305.38799999999998</v>
      </c>
      <c r="G63" s="36">
        <v>38.497700000000002</v>
      </c>
      <c r="H63" s="36">
        <v>251</v>
      </c>
      <c r="I63" s="36">
        <v>415</v>
      </c>
      <c r="J63" s="36">
        <v>1401.06</v>
      </c>
      <c r="K63" s="36">
        <v>30.2728</v>
      </c>
      <c r="L63" s="36">
        <v>1343</v>
      </c>
      <c r="M63" s="36">
        <v>1460</v>
      </c>
      <c r="N63" s="36">
        <v>173.93199999999999</v>
      </c>
      <c r="O63" s="36">
        <v>48.601700000000001</v>
      </c>
      <c r="P63" s="36">
        <v>18</v>
      </c>
      <c r="Q63" s="36">
        <v>200</v>
      </c>
      <c r="R63" s="36">
        <v>12.7631</v>
      </c>
      <c r="S63" s="36">
        <v>5.3150700000000004</v>
      </c>
      <c r="T63" s="36">
        <v>3</v>
      </c>
      <c r="U63" s="36">
        <v>33</v>
      </c>
      <c r="V63" s="36">
        <v>64.005600000000001</v>
      </c>
      <c r="W63" s="36">
        <v>11.1929</v>
      </c>
      <c r="X63" s="36">
        <v>13</v>
      </c>
      <c r="Y63" s="36">
        <v>100</v>
      </c>
      <c r="Z63" s="36">
        <v>558.471</v>
      </c>
      <c r="AA63" s="36">
        <v>84.318100000000001</v>
      </c>
      <c r="AB63" s="36">
        <v>389</v>
      </c>
      <c r="AC63" s="36">
        <v>843</v>
      </c>
      <c r="AD63" s="36">
        <v>93628800</v>
      </c>
      <c r="AE63" s="36">
        <v>423.63499999999999</v>
      </c>
      <c r="AF63" s="36">
        <v>63.360500000000002</v>
      </c>
      <c r="AG63" s="36">
        <v>298</v>
      </c>
      <c r="AH63" s="36">
        <v>635</v>
      </c>
      <c r="AI63" s="36">
        <v>71023200</v>
      </c>
      <c r="AJ63" s="36">
        <v>388.2</v>
      </c>
      <c r="AK63" s="36">
        <v>57.891800000000003</v>
      </c>
      <c r="AL63" s="36">
        <v>274</v>
      </c>
      <c r="AM63" s="36">
        <v>580</v>
      </c>
      <c r="AN63" s="36">
        <v>65082600</v>
      </c>
      <c r="AO63" s="36">
        <v>1.44339</v>
      </c>
      <c r="AP63" s="36">
        <v>0.61091899999999999</v>
      </c>
      <c r="AQ63" s="36">
        <v>0.207235</v>
      </c>
      <c r="AR63" s="36">
        <v>4.5979299999999999</v>
      </c>
      <c r="AS63" s="36">
        <v>241987</v>
      </c>
      <c r="AT63" s="36">
        <v>1.55881</v>
      </c>
      <c r="AU63" s="36">
        <v>0.637957</v>
      </c>
      <c r="AV63" s="36">
        <v>0.22486900000000001</v>
      </c>
      <c r="AW63" s="36">
        <v>4.8278600000000003</v>
      </c>
      <c r="AX63" s="36">
        <v>261338</v>
      </c>
      <c r="AY63" s="36">
        <v>2.4558200000000001</v>
      </c>
      <c r="AZ63" s="36">
        <v>0.85043100000000005</v>
      </c>
      <c r="BA63" s="36">
        <v>0.354294</v>
      </c>
      <c r="BB63" s="36">
        <v>6.7858400000000003</v>
      </c>
      <c r="BC63" s="36">
        <v>411723</v>
      </c>
    </row>
    <row r="64" spans="1:55" ht="14.25" x14ac:dyDescent="0.25">
      <c r="A64" s="39" t="s">
        <v>2494</v>
      </c>
      <c r="B64" s="38" t="s">
        <v>773</v>
      </c>
      <c r="C64" s="35" t="s">
        <v>1746</v>
      </c>
      <c r="D64" s="36">
        <v>14</v>
      </c>
      <c r="E64" s="78">
        <v>2968</v>
      </c>
      <c r="F64" s="36">
        <v>479.274</v>
      </c>
      <c r="G64" s="36">
        <v>20.095099999999999</v>
      </c>
      <c r="H64" s="36">
        <v>433</v>
      </c>
      <c r="I64" s="36">
        <v>515</v>
      </c>
      <c r="J64" s="36">
        <v>1381.67</v>
      </c>
      <c r="K64" s="36">
        <v>3.9991599999999998</v>
      </c>
      <c r="L64" s="36">
        <v>1373</v>
      </c>
      <c r="M64" s="36">
        <v>1390</v>
      </c>
      <c r="N64" s="36">
        <v>187.38200000000001</v>
      </c>
      <c r="O64" s="36">
        <v>31.000800000000002</v>
      </c>
      <c r="P64" s="36">
        <v>75</v>
      </c>
      <c r="Q64" s="36">
        <v>200</v>
      </c>
      <c r="R64" s="36">
        <v>21.248200000000001</v>
      </c>
      <c r="S64" s="36">
        <v>10.0663</v>
      </c>
      <c r="T64" s="36">
        <v>8</v>
      </c>
      <c r="U64" s="36">
        <v>33</v>
      </c>
      <c r="V64" s="36">
        <v>87.056799999999996</v>
      </c>
      <c r="W64" s="36">
        <v>11.207700000000001</v>
      </c>
      <c r="X64" s="36">
        <v>60</v>
      </c>
      <c r="Y64" s="36">
        <v>100</v>
      </c>
      <c r="Z64" s="36">
        <v>846.88699999999994</v>
      </c>
      <c r="AA64" s="36">
        <v>72.1875</v>
      </c>
      <c r="AB64" s="36">
        <v>715</v>
      </c>
      <c r="AC64" s="36">
        <v>966</v>
      </c>
      <c r="AD64" s="36">
        <v>2513560</v>
      </c>
      <c r="AE64" s="36">
        <v>639.88599999999997</v>
      </c>
      <c r="AF64" s="36">
        <v>52.962899999999998</v>
      </c>
      <c r="AG64" s="36">
        <v>542</v>
      </c>
      <c r="AH64" s="36">
        <v>728</v>
      </c>
      <c r="AI64" s="36">
        <v>1899180</v>
      </c>
      <c r="AJ64" s="36">
        <v>585.63900000000001</v>
      </c>
      <c r="AK64" s="36">
        <v>48.003900000000002</v>
      </c>
      <c r="AL64" s="36">
        <v>497</v>
      </c>
      <c r="AM64" s="36">
        <v>666</v>
      </c>
      <c r="AN64" s="36">
        <v>1738180</v>
      </c>
      <c r="AO64" s="36">
        <v>5.4164899999999996</v>
      </c>
      <c r="AP64" s="36">
        <v>0.76957600000000004</v>
      </c>
      <c r="AQ64" s="36">
        <v>3.5966</v>
      </c>
      <c r="AR64" s="36">
        <v>7.2459100000000003</v>
      </c>
      <c r="AS64" s="36">
        <v>16076.2</v>
      </c>
      <c r="AT64" s="36">
        <v>5.6711499999999999</v>
      </c>
      <c r="AU64" s="36">
        <v>0.79458399999999996</v>
      </c>
      <c r="AV64" s="36">
        <v>3.7894700000000001</v>
      </c>
      <c r="AW64" s="36">
        <v>7.5730599999999999</v>
      </c>
      <c r="AX64" s="36">
        <v>16832</v>
      </c>
      <c r="AY64" s="36">
        <v>7.9109499999999997</v>
      </c>
      <c r="AZ64" s="36">
        <v>1.0723</v>
      </c>
      <c r="BA64" s="36">
        <v>5.4615600000000004</v>
      </c>
      <c r="BB64" s="36">
        <v>10.4047</v>
      </c>
      <c r="BC64" s="36">
        <v>23479.7</v>
      </c>
    </row>
    <row r="65" spans="1:55" ht="14.25" x14ac:dyDescent="0.25">
      <c r="A65" s="39" t="s">
        <v>2495</v>
      </c>
      <c r="B65" s="38" t="s">
        <v>151</v>
      </c>
      <c r="C65" s="35" t="s">
        <v>1747</v>
      </c>
      <c r="D65" s="36">
        <v>30</v>
      </c>
      <c r="E65" s="78">
        <v>319533</v>
      </c>
      <c r="F65" s="36">
        <v>406.851</v>
      </c>
      <c r="G65" s="36">
        <v>74.6036</v>
      </c>
      <c r="H65" s="36">
        <v>219</v>
      </c>
      <c r="I65" s="36">
        <v>532</v>
      </c>
      <c r="J65" s="36">
        <v>1399.11</v>
      </c>
      <c r="K65" s="36">
        <v>23.572299999999998</v>
      </c>
      <c r="L65" s="36">
        <v>1346</v>
      </c>
      <c r="M65" s="36">
        <v>1470</v>
      </c>
      <c r="N65" s="36">
        <v>156.25299999999999</v>
      </c>
      <c r="O65" s="36">
        <v>47.665199999999999</v>
      </c>
      <c r="P65" s="36">
        <v>5</v>
      </c>
      <c r="Q65" s="36">
        <v>200</v>
      </c>
      <c r="R65" s="36">
        <v>22.6784</v>
      </c>
      <c r="S65" s="36">
        <v>4.9367799999999997</v>
      </c>
      <c r="T65" s="36">
        <v>15</v>
      </c>
      <c r="U65" s="36">
        <v>45</v>
      </c>
      <c r="V65" s="36">
        <v>81.619699999999995</v>
      </c>
      <c r="W65" s="36">
        <v>15.4643</v>
      </c>
      <c r="X65" s="36">
        <v>40</v>
      </c>
      <c r="Y65" s="36">
        <v>100</v>
      </c>
      <c r="Z65" s="36">
        <v>734.10199999999998</v>
      </c>
      <c r="AA65" s="36">
        <v>135.429</v>
      </c>
      <c r="AB65" s="36">
        <v>403</v>
      </c>
      <c r="AC65" s="36">
        <v>984</v>
      </c>
      <c r="AD65" s="36">
        <v>234557000</v>
      </c>
      <c r="AE65" s="36">
        <v>554.85699999999997</v>
      </c>
      <c r="AF65" s="36">
        <v>101.29900000000001</v>
      </c>
      <c r="AG65" s="36">
        <v>306</v>
      </c>
      <c r="AH65" s="36">
        <v>741</v>
      </c>
      <c r="AI65" s="36">
        <v>177286000</v>
      </c>
      <c r="AJ65" s="36">
        <v>507.89600000000002</v>
      </c>
      <c r="AK65" s="36">
        <v>92.434799999999996</v>
      </c>
      <c r="AL65" s="36">
        <v>280</v>
      </c>
      <c r="AM65" s="36">
        <v>678</v>
      </c>
      <c r="AN65" s="36">
        <v>162281000</v>
      </c>
      <c r="AO65" s="36">
        <v>3.2352699999999999</v>
      </c>
      <c r="AP65" s="36">
        <v>1.5781700000000001</v>
      </c>
      <c r="AQ65" s="36">
        <v>0.136157</v>
      </c>
      <c r="AR65" s="36">
        <v>11.6457</v>
      </c>
      <c r="AS65" s="36">
        <v>1033720</v>
      </c>
      <c r="AT65" s="36">
        <v>3.4146999999999998</v>
      </c>
      <c r="AU65" s="36">
        <v>1.63483</v>
      </c>
      <c r="AV65" s="36">
        <v>0.15096699999999999</v>
      </c>
      <c r="AW65" s="36">
        <v>12.1448</v>
      </c>
      <c r="AX65" s="36">
        <v>1091050</v>
      </c>
      <c r="AY65" s="36">
        <v>4.9449500000000004</v>
      </c>
      <c r="AZ65" s="36">
        <v>2.1768800000000001</v>
      </c>
      <c r="BA65" s="36">
        <v>0.26198300000000002</v>
      </c>
      <c r="BB65" s="36">
        <v>16.233899999999998</v>
      </c>
      <c r="BC65" s="36">
        <v>1579990</v>
      </c>
    </row>
    <row r="66" spans="1:55" ht="14.25" x14ac:dyDescent="0.25">
      <c r="A66" s="39" t="s">
        <v>2496</v>
      </c>
      <c r="B66" s="38" t="s">
        <v>1795</v>
      </c>
      <c r="C66" s="35" t="s">
        <v>1748</v>
      </c>
      <c r="D66" s="36">
        <v>31</v>
      </c>
      <c r="E66" s="78">
        <v>175350</v>
      </c>
      <c r="F66" s="36">
        <v>726.16899999999998</v>
      </c>
      <c r="G66" s="36">
        <v>21.604600000000001</v>
      </c>
      <c r="H66" s="36">
        <v>667</v>
      </c>
      <c r="I66" s="36">
        <v>773</v>
      </c>
      <c r="J66" s="36">
        <v>1048.69</v>
      </c>
      <c r="K66" s="36">
        <v>14.004300000000001</v>
      </c>
      <c r="L66" s="36">
        <v>1024</v>
      </c>
      <c r="M66" s="36">
        <v>1083</v>
      </c>
      <c r="N66" s="36">
        <v>150.14699999999999</v>
      </c>
      <c r="O66" s="36">
        <v>74.123999999999995</v>
      </c>
      <c r="P66" s="36">
        <v>5</v>
      </c>
      <c r="Q66" s="36">
        <v>200</v>
      </c>
      <c r="R66" s="36">
        <v>11.768599999999999</v>
      </c>
      <c r="S66" s="36">
        <v>9.5835899999999992</v>
      </c>
      <c r="T66" s="36">
        <v>3</v>
      </c>
      <c r="U66" s="36">
        <v>45</v>
      </c>
      <c r="V66" s="36">
        <v>71.454499999999996</v>
      </c>
      <c r="W66" s="36">
        <v>25.097300000000001</v>
      </c>
      <c r="X66" s="36">
        <v>13</v>
      </c>
      <c r="Y66" s="36">
        <v>100</v>
      </c>
      <c r="Z66" s="36">
        <v>1821.74</v>
      </c>
      <c r="AA66" s="36">
        <v>266.36500000000001</v>
      </c>
      <c r="AB66" s="36">
        <v>1207</v>
      </c>
      <c r="AC66" s="36">
        <v>2231</v>
      </c>
      <c r="AD66" s="36">
        <v>319441000</v>
      </c>
      <c r="AE66" s="36">
        <v>1379.89</v>
      </c>
      <c r="AF66" s="36">
        <v>195.226</v>
      </c>
      <c r="AG66" s="36">
        <v>926</v>
      </c>
      <c r="AH66" s="36">
        <v>1681</v>
      </c>
      <c r="AI66" s="36">
        <v>241963000</v>
      </c>
      <c r="AJ66" s="36">
        <v>1263.99</v>
      </c>
      <c r="AK66" s="36">
        <v>176.95500000000001</v>
      </c>
      <c r="AL66" s="36">
        <v>851</v>
      </c>
      <c r="AM66" s="36">
        <v>1538</v>
      </c>
      <c r="AN66" s="36">
        <v>221641000</v>
      </c>
      <c r="AO66" s="36">
        <v>23.636500000000002</v>
      </c>
      <c r="AP66" s="36">
        <v>8.0216600000000007</v>
      </c>
      <c r="AQ66" s="36">
        <v>7.5188699999999997</v>
      </c>
      <c r="AR66" s="36">
        <v>44.4084</v>
      </c>
      <c r="AS66" s="36">
        <v>4144650</v>
      </c>
      <c r="AT66" s="36">
        <v>24.571400000000001</v>
      </c>
      <c r="AU66" s="36">
        <v>8.3341899999999995</v>
      </c>
      <c r="AV66" s="36">
        <v>7.8479599999999996</v>
      </c>
      <c r="AW66" s="36">
        <v>46.135800000000003</v>
      </c>
      <c r="AX66" s="36">
        <v>4308600</v>
      </c>
      <c r="AY66" s="36">
        <v>34.241300000000003</v>
      </c>
      <c r="AZ66" s="36">
        <v>11.209300000000001</v>
      </c>
      <c r="BA66" s="36">
        <v>11.5451</v>
      </c>
      <c r="BB66" s="36">
        <v>63.516300000000001</v>
      </c>
      <c r="BC66" s="36">
        <v>6004210</v>
      </c>
    </row>
    <row r="67" spans="1:55" ht="14.25" x14ac:dyDescent="0.25">
      <c r="A67" s="39" t="s">
        <v>2497</v>
      </c>
      <c r="B67" s="38" t="s">
        <v>88</v>
      </c>
      <c r="C67" s="35" t="s">
        <v>1749</v>
      </c>
      <c r="D67" s="36">
        <v>32</v>
      </c>
      <c r="E67" s="78">
        <v>222918</v>
      </c>
      <c r="F67" s="36">
        <v>590.44799999999998</v>
      </c>
      <c r="G67" s="36">
        <v>112.354</v>
      </c>
      <c r="H67" s="36">
        <v>437</v>
      </c>
      <c r="I67" s="36">
        <v>864</v>
      </c>
      <c r="J67" s="36">
        <v>1108.42</v>
      </c>
      <c r="K67" s="36">
        <v>14.0465</v>
      </c>
      <c r="L67" s="36">
        <v>1080</v>
      </c>
      <c r="M67" s="36">
        <v>1141</v>
      </c>
      <c r="N67" s="36">
        <v>173.953</v>
      </c>
      <c r="O67" s="36">
        <v>39.164900000000003</v>
      </c>
      <c r="P67" s="36">
        <v>5</v>
      </c>
      <c r="Q67" s="36">
        <v>200</v>
      </c>
      <c r="R67" s="36">
        <v>14.083399999999999</v>
      </c>
      <c r="S67" s="36">
        <v>7.4945599999999999</v>
      </c>
      <c r="T67" s="36">
        <v>3</v>
      </c>
      <c r="U67" s="36">
        <v>45</v>
      </c>
      <c r="V67" s="36">
        <v>66.330799999999996</v>
      </c>
      <c r="W67" s="36">
        <v>14.7799</v>
      </c>
      <c r="X67" s="36">
        <v>13</v>
      </c>
      <c r="Y67" s="36">
        <v>100</v>
      </c>
      <c r="Z67" s="36">
        <v>1367.99</v>
      </c>
      <c r="AA67" s="36">
        <v>185.37899999999999</v>
      </c>
      <c r="AB67" s="36">
        <v>885</v>
      </c>
      <c r="AC67" s="36">
        <v>1982</v>
      </c>
      <c r="AD67" s="36">
        <v>304863000</v>
      </c>
      <c r="AE67" s="36">
        <v>1037.8599999999999</v>
      </c>
      <c r="AF67" s="36">
        <v>140.166</v>
      </c>
      <c r="AG67" s="36">
        <v>679</v>
      </c>
      <c r="AH67" s="36">
        <v>1495</v>
      </c>
      <c r="AI67" s="36">
        <v>231292000</v>
      </c>
      <c r="AJ67" s="36">
        <v>951.16</v>
      </c>
      <c r="AK67" s="36">
        <v>128.33600000000001</v>
      </c>
      <c r="AL67" s="36">
        <v>624</v>
      </c>
      <c r="AM67" s="36">
        <v>1368</v>
      </c>
      <c r="AN67" s="36">
        <v>211971000</v>
      </c>
      <c r="AO67" s="36">
        <v>17.275700000000001</v>
      </c>
      <c r="AP67" s="36">
        <v>9.4771199999999993</v>
      </c>
      <c r="AQ67" s="36">
        <v>3.71509</v>
      </c>
      <c r="AR67" s="36">
        <v>59.123800000000003</v>
      </c>
      <c r="AS67" s="36">
        <v>3849980</v>
      </c>
      <c r="AT67" s="36">
        <v>17.979199999999999</v>
      </c>
      <c r="AU67" s="36">
        <v>9.8353199999999994</v>
      </c>
      <c r="AV67" s="36">
        <v>3.9099499999999998</v>
      </c>
      <c r="AW67" s="36">
        <v>61.499299999999998</v>
      </c>
      <c r="AX67" s="36">
        <v>4006760</v>
      </c>
      <c r="AY67" s="36">
        <v>24.854099999999999</v>
      </c>
      <c r="AZ67" s="36">
        <v>13.419700000000001</v>
      </c>
      <c r="BA67" s="36">
        <v>5.8466300000000002</v>
      </c>
      <c r="BB67" s="36">
        <v>83.360900000000001</v>
      </c>
      <c r="BC67" s="36">
        <v>5538860</v>
      </c>
    </row>
    <row r="68" spans="1:55" ht="14.25" x14ac:dyDescent="0.25">
      <c r="A68" s="39" t="s">
        <v>2498</v>
      </c>
      <c r="B68" s="38" t="s">
        <v>1796</v>
      </c>
      <c r="C68" s="35" t="s">
        <v>1750</v>
      </c>
      <c r="D68" s="36">
        <v>33</v>
      </c>
      <c r="E68" s="78">
        <v>359360</v>
      </c>
      <c r="F68" s="36">
        <v>315.11099999999999</v>
      </c>
      <c r="G68" s="36">
        <v>22.9558</v>
      </c>
      <c r="H68" s="36">
        <v>268</v>
      </c>
      <c r="I68" s="36">
        <v>378</v>
      </c>
      <c r="J68" s="36">
        <v>1360.61</v>
      </c>
      <c r="K68" s="36">
        <v>26.008700000000001</v>
      </c>
      <c r="L68" s="36">
        <v>1301</v>
      </c>
      <c r="M68" s="36">
        <v>1415</v>
      </c>
      <c r="N68" s="36">
        <v>200</v>
      </c>
      <c r="O68" s="36">
        <v>0</v>
      </c>
      <c r="P68" s="36">
        <v>200</v>
      </c>
      <c r="Q68" s="36">
        <v>200</v>
      </c>
      <c r="R68" s="36">
        <v>10.8019</v>
      </c>
      <c r="S68" s="36">
        <v>3.75163</v>
      </c>
      <c r="T68" s="36">
        <v>3</v>
      </c>
      <c r="U68" s="36">
        <v>45</v>
      </c>
      <c r="V68" s="36">
        <v>57.000900000000001</v>
      </c>
      <c r="W68" s="36">
        <v>9.4088899999999995</v>
      </c>
      <c r="X68" s="36">
        <v>20</v>
      </c>
      <c r="Y68" s="36">
        <v>86</v>
      </c>
      <c r="Z68" s="36">
        <v>582.26099999999997</v>
      </c>
      <c r="AA68" s="36">
        <v>56.624499999999998</v>
      </c>
      <c r="AB68" s="36">
        <v>456</v>
      </c>
      <c r="AC68" s="36">
        <v>775</v>
      </c>
      <c r="AD68" s="36">
        <v>209235000</v>
      </c>
      <c r="AE68" s="36">
        <v>442.37299999999999</v>
      </c>
      <c r="AF68" s="36">
        <v>42.569000000000003</v>
      </c>
      <c r="AG68" s="36">
        <v>349</v>
      </c>
      <c r="AH68" s="36">
        <v>586</v>
      </c>
      <c r="AI68" s="36">
        <v>158966000</v>
      </c>
      <c r="AJ68" s="36">
        <v>405.58800000000002</v>
      </c>
      <c r="AK68" s="36">
        <v>38.905299999999997</v>
      </c>
      <c r="AL68" s="36">
        <v>320</v>
      </c>
      <c r="AM68" s="36">
        <v>537</v>
      </c>
      <c r="AN68" s="36">
        <v>145748000</v>
      </c>
      <c r="AO68" s="36">
        <v>2.17903</v>
      </c>
      <c r="AP68" s="36">
        <v>0.71690500000000001</v>
      </c>
      <c r="AQ68" s="36">
        <v>0.76820200000000005</v>
      </c>
      <c r="AR68" s="36">
        <v>4.7968200000000003</v>
      </c>
      <c r="AS68" s="36">
        <v>783032</v>
      </c>
      <c r="AT68" s="36">
        <v>2.3254600000000001</v>
      </c>
      <c r="AU68" s="36">
        <v>0.74343599999999999</v>
      </c>
      <c r="AV68" s="36">
        <v>0.86242600000000003</v>
      </c>
      <c r="AW68" s="36">
        <v>5.04169</v>
      </c>
      <c r="AX68" s="36">
        <v>835652</v>
      </c>
      <c r="AY68" s="36">
        <v>3.4533499999999999</v>
      </c>
      <c r="AZ68" s="36">
        <v>0.97239799999999998</v>
      </c>
      <c r="BA68" s="36">
        <v>1.57134</v>
      </c>
      <c r="BB68" s="36">
        <v>6.9981</v>
      </c>
      <c r="BC68" s="36">
        <v>1240960</v>
      </c>
    </row>
    <row r="69" spans="1:55" ht="14.25" x14ac:dyDescent="0.25">
      <c r="A69" s="39" t="s">
        <v>2499</v>
      </c>
      <c r="B69" s="38" t="s">
        <v>947</v>
      </c>
      <c r="C69" s="35" t="s">
        <v>1751</v>
      </c>
      <c r="D69" s="36">
        <v>34</v>
      </c>
      <c r="E69" s="78">
        <v>274456</v>
      </c>
      <c r="F69" s="36">
        <v>318.495</v>
      </c>
      <c r="G69" s="36">
        <v>17.273900000000001</v>
      </c>
      <c r="H69" s="36">
        <v>271</v>
      </c>
      <c r="I69" s="36">
        <v>372</v>
      </c>
      <c r="J69" s="36">
        <v>1455.26</v>
      </c>
      <c r="K69" s="36">
        <v>27.26</v>
      </c>
      <c r="L69" s="36">
        <v>1386</v>
      </c>
      <c r="M69" s="36">
        <v>1510</v>
      </c>
      <c r="N69" s="36">
        <v>197.54599999999999</v>
      </c>
      <c r="O69" s="36">
        <v>16.583500000000001</v>
      </c>
      <c r="P69" s="36">
        <v>18</v>
      </c>
      <c r="Q69" s="36">
        <v>200</v>
      </c>
      <c r="R69" s="36">
        <v>14.161</v>
      </c>
      <c r="S69" s="36">
        <v>5.5769500000000001</v>
      </c>
      <c r="T69" s="36">
        <v>3</v>
      </c>
      <c r="U69" s="36">
        <v>26</v>
      </c>
      <c r="V69" s="36">
        <v>66.690399999999997</v>
      </c>
      <c r="W69" s="36">
        <v>10.2501</v>
      </c>
      <c r="X69" s="36">
        <v>31</v>
      </c>
      <c r="Y69" s="36">
        <v>80</v>
      </c>
      <c r="Z69" s="36">
        <v>535.49599999999998</v>
      </c>
      <c r="AA69" s="36">
        <v>33.514400000000002</v>
      </c>
      <c r="AB69" s="36">
        <v>405</v>
      </c>
      <c r="AC69" s="36">
        <v>668</v>
      </c>
      <c r="AD69" s="36">
        <v>146970000</v>
      </c>
      <c r="AE69" s="36">
        <v>406.03399999999999</v>
      </c>
      <c r="AF69" s="36">
        <v>25.189499999999999</v>
      </c>
      <c r="AG69" s="36">
        <v>308</v>
      </c>
      <c r="AH69" s="36">
        <v>505</v>
      </c>
      <c r="AI69" s="36">
        <v>111438000</v>
      </c>
      <c r="AJ69" s="36">
        <v>372.03300000000002</v>
      </c>
      <c r="AK69" s="36">
        <v>23.0137</v>
      </c>
      <c r="AL69" s="36">
        <v>283</v>
      </c>
      <c r="AM69" s="36">
        <v>463</v>
      </c>
      <c r="AN69" s="36">
        <v>102107000</v>
      </c>
      <c r="AO69" s="36">
        <v>1.5741400000000001</v>
      </c>
      <c r="AP69" s="36">
        <v>0.38056200000000001</v>
      </c>
      <c r="AQ69" s="36">
        <v>0.29032799999999997</v>
      </c>
      <c r="AR69" s="36">
        <v>2.9481999999999999</v>
      </c>
      <c r="AS69" s="36">
        <v>432032</v>
      </c>
      <c r="AT69" s="36">
        <v>1.69642</v>
      </c>
      <c r="AU69" s="36">
        <v>0.39582899999999999</v>
      </c>
      <c r="AV69" s="36">
        <v>0.31120300000000001</v>
      </c>
      <c r="AW69" s="36">
        <v>3.12636</v>
      </c>
      <c r="AX69" s="36">
        <v>465593</v>
      </c>
      <c r="AY69" s="36">
        <v>2.6248399999999998</v>
      </c>
      <c r="AZ69" s="36">
        <v>0.51574200000000003</v>
      </c>
      <c r="BA69" s="36">
        <v>0.46348</v>
      </c>
      <c r="BB69" s="36">
        <v>4.4649799999999997</v>
      </c>
      <c r="BC69" s="36">
        <v>720404</v>
      </c>
    </row>
    <row r="70" spans="1:55" ht="14.25" x14ac:dyDescent="0.25">
      <c r="A70" s="39" t="s">
        <v>2500</v>
      </c>
      <c r="B70" s="38" t="s">
        <v>1141</v>
      </c>
      <c r="C70" s="35" t="s">
        <v>1752</v>
      </c>
      <c r="D70" s="36">
        <v>35</v>
      </c>
      <c r="E70" s="78">
        <v>259802</v>
      </c>
      <c r="F70" s="36">
        <v>543.17499999999995</v>
      </c>
      <c r="G70" s="36">
        <v>46.110700000000001</v>
      </c>
      <c r="H70" s="36">
        <v>486</v>
      </c>
      <c r="I70" s="36">
        <v>659</v>
      </c>
      <c r="J70" s="36">
        <v>1172.43</v>
      </c>
      <c r="K70" s="36">
        <v>27.498200000000001</v>
      </c>
      <c r="L70" s="36">
        <v>1109</v>
      </c>
      <c r="M70" s="36">
        <v>1219</v>
      </c>
      <c r="N70" s="36">
        <v>199.798</v>
      </c>
      <c r="O70" s="36">
        <v>5.4926199999999996</v>
      </c>
      <c r="P70" s="36">
        <v>30</v>
      </c>
      <c r="Q70" s="36">
        <v>200</v>
      </c>
      <c r="R70" s="36">
        <v>14.2233</v>
      </c>
      <c r="S70" s="36">
        <v>11.482799999999999</v>
      </c>
      <c r="T70" s="36">
        <v>3</v>
      </c>
      <c r="U70" s="36">
        <v>45</v>
      </c>
      <c r="V70" s="36">
        <v>61.248100000000001</v>
      </c>
      <c r="W70" s="36">
        <v>23.294899999999998</v>
      </c>
      <c r="X70" s="36">
        <v>13</v>
      </c>
      <c r="Y70" s="36">
        <v>100</v>
      </c>
      <c r="Z70" s="36">
        <v>1149.04</v>
      </c>
      <c r="AA70" s="36">
        <v>219.053</v>
      </c>
      <c r="AB70" s="36">
        <v>807</v>
      </c>
      <c r="AC70" s="36">
        <v>1718</v>
      </c>
      <c r="AD70" s="36">
        <v>298495000</v>
      </c>
      <c r="AE70" s="36">
        <v>871.98599999999999</v>
      </c>
      <c r="AF70" s="36">
        <v>162.38399999999999</v>
      </c>
      <c r="AG70" s="36">
        <v>619</v>
      </c>
      <c r="AH70" s="36">
        <v>1294</v>
      </c>
      <c r="AI70" s="36">
        <v>226523000</v>
      </c>
      <c r="AJ70" s="36">
        <v>799.21699999999998</v>
      </c>
      <c r="AK70" s="36">
        <v>147.72800000000001</v>
      </c>
      <c r="AL70" s="36">
        <v>569</v>
      </c>
      <c r="AM70" s="36">
        <v>1184</v>
      </c>
      <c r="AN70" s="36">
        <v>207619000</v>
      </c>
      <c r="AO70" s="36">
        <v>13.367900000000001</v>
      </c>
      <c r="AP70" s="36">
        <v>3.4344899999999998</v>
      </c>
      <c r="AQ70" s="36">
        <v>6.4031000000000002</v>
      </c>
      <c r="AR70" s="36">
        <v>31.421199999999999</v>
      </c>
      <c r="AS70" s="36">
        <v>3472680</v>
      </c>
      <c r="AT70" s="36">
        <v>13.927199999999999</v>
      </c>
      <c r="AU70" s="36">
        <v>3.5628199999999999</v>
      </c>
      <c r="AV70" s="36">
        <v>6.7133700000000003</v>
      </c>
      <c r="AW70" s="36">
        <v>32.717300000000002</v>
      </c>
      <c r="AX70" s="36">
        <v>3617970</v>
      </c>
      <c r="AY70" s="36">
        <v>19.109500000000001</v>
      </c>
      <c r="AZ70" s="36">
        <v>4.8454899999999999</v>
      </c>
      <c r="BA70" s="36">
        <v>9.4196200000000001</v>
      </c>
      <c r="BB70" s="36">
        <v>43.430799999999998</v>
      </c>
      <c r="BC70" s="36">
        <v>4964220</v>
      </c>
    </row>
    <row r="71" spans="1:55" ht="14.25" x14ac:dyDescent="0.25">
      <c r="A71" s="39" t="s">
        <v>2501</v>
      </c>
      <c r="B71" s="38" t="s">
        <v>380</v>
      </c>
      <c r="C71" s="35" t="s">
        <v>1753</v>
      </c>
      <c r="D71" s="36">
        <v>36</v>
      </c>
      <c r="E71" s="78">
        <v>120749</v>
      </c>
      <c r="F71" s="36">
        <v>454.762</v>
      </c>
      <c r="G71" s="36">
        <v>35.991199999999999</v>
      </c>
      <c r="H71" s="36">
        <v>386</v>
      </c>
      <c r="I71" s="36">
        <v>576</v>
      </c>
      <c r="J71" s="36">
        <v>1392.36</v>
      </c>
      <c r="K71" s="36">
        <v>13.134</v>
      </c>
      <c r="L71" s="36">
        <v>1341</v>
      </c>
      <c r="M71" s="36">
        <v>1414</v>
      </c>
      <c r="N71" s="36">
        <v>171.506</v>
      </c>
      <c r="O71" s="36">
        <v>38.668799999999997</v>
      </c>
      <c r="P71" s="36">
        <v>38</v>
      </c>
      <c r="Q71" s="36">
        <v>200</v>
      </c>
      <c r="R71" s="36">
        <v>24.553999999999998</v>
      </c>
      <c r="S71" s="36">
        <v>9.8268900000000006</v>
      </c>
      <c r="T71" s="36">
        <v>3</v>
      </c>
      <c r="U71" s="36">
        <v>45</v>
      </c>
      <c r="V71" s="36">
        <v>84.966300000000004</v>
      </c>
      <c r="W71" s="36">
        <v>13.402900000000001</v>
      </c>
      <c r="X71" s="36">
        <v>19</v>
      </c>
      <c r="Y71" s="36">
        <v>100</v>
      </c>
      <c r="Z71" s="36">
        <v>806.77700000000004</v>
      </c>
      <c r="AA71" s="36">
        <v>74.985500000000002</v>
      </c>
      <c r="AB71" s="36">
        <v>599</v>
      </c>
      <c r="AC71" s="36">
        <v>1076</v>
      </c>
      <c r="AD71" s="36">
        <v>97417500</v>
      </c>
      <c r="AE71" s="36">
        <v>609.53</v>
      </c>
      <c r="AF71" s="36">
        <v>55.549399999999999</v>
      </c>
      <c r="AG71" s="36">
        <v>456</v>
      </c>
      <c r="AH71" s="36">
        <v>811</v>
      </c>
      <c r="AI71" s="36">
        <v>73600200</v>
      </c>
      <c r="AJ71" s="36">
        <v>557.86699999999996</v>
      </c>
      <c r="AK71" s="36">
        <v>50.531300000000002</v>
      </c>
      <c r="AL71" s="36">
        <v>419</v>
      </c>
      <c r="AM71" s="36">
        <v>741</v>
      </c>
      <c r="AN71" s="36">
        <v>67361900</v>
      </c>
      <c r="AO71" s="36">
        <v>4.5955700000000004</v>
      </c>
      <c r="AP71" s="36">
        <v>1.2475400000000001</v>
      </c>
      <c r="AQ71" s="36">
        <v>1.9321999999999999</v>
      </c>
      <c r="AR71" s="36">
        <v>11.2996</v>
      </c>
      <c r="AS71" s="36">
        <v>554910</v>
      </c>
      <c r="AT71" s="36">
        <v>4.8237899999999998</v>
      </c>
      <c r="AU71" s="36">
        <v>1.2920100000000001</v>
      </c>
      <c r="AV71" s="36">
        <v>2.06881</v>
      </c>
      <c r="AW71" s="36">
        <v>11.770300000000001</v>
      </c>
      <c r="AX71" s="36">
        <v>582468</v>
      </c>
      <c r="AY71" s="36">
        <v>6.8046100000000003</v>
      </c>
      <c r="AZ71" s="36">
        <v>1.70875</v>
      </c>
      <c r="BA71" s="36">
        <v>3.1574200000000001</v>
      </c>
      <c r="BB71" s="36">
        <v>16.055700000000002</v>
      </c>
      <c r="BC71" s="36">
        <v>821650</v>
      </c>
    </row>
    <row r="72" spans="1:55" ht="14.25" x14ac:dyDescent="0.25">
      <c r="A72" s="39" t="s">
        <v>2502</v>
      </c>
      <c r="B72" s="38" t="s">
        <v>1797</v>
      </c>
      <c r="C72" s="35" t="s">
        <v>1754</v>
      </c>
      <c r="D72" s="36">
        <v>37</v>
      </c>
      <c r="E72" s="78">
        <v>246038</v>
      </c>
      <c r="F72" s="36">
        <v>439.80099999999999</v>
      </c>
      <c r="G72" s="36">
        <v>51.940399999999997</v>
      </c>
      <c r="H72" s="36">
        <v>353</v>
      </c>
      <c r="I72" s="36">
        <v>571</v>
      </c>
      <c r="J72" s="36">
        <v>1291.69</v>
      </c>
      <c r="K72" s="36">
        <v>38.028100000000002</v>
      </c>
      <c r="L72" s="36">
        <v>1215</v>
      </c>
      <c r="M72" s="36">
        <v>1369</v>
      </c>
      <c r="N72" s="36">
        <v>195.65</v>
      </c>
      <c r="O72" s="36">
        <v>25.556100000000001</v>
      </c>
      <c r="P72" s="36">
        <v>18</v>
      </c>
      <c r="Q72" s="36">
        <v>200</v>
      </c>
      <c r="R72" s="36">
        <v>15.2098</v>
      </c>
      <c r="S72" s="36">
        <v>7.4891399999999999</v>
      </c>
      <c r="T72" s="36">
        <v>3</v>
      </c>
      <c r="U72" s="36">
        <v>45</v>
      </c>
      <c r="V72" s="36">
        <v>63.843499999999999</v>
      </c>
      <c r="W72" s="36">
        <v>11.638500000000001</v>
      </c>
      <c r="X72" s="36">
        <v>13</v>
      </c>
      <c r="Y72" s="36">
        <v>100</v>
      </c>
      <c r="Z72" s="36">
        <v>829.59500000000003</v>
      </c>
      <c r="AA72" s="36">
        <v>114.08499999999999</v>
      </c>
      <c r="AB72" s="36">
        <v>552</v>
      </c>
      <c r="AC72" s="36">
        <v>1250</v>
      </c>
      <c r="AD72" s="36">
        <v>204034000</v>
      </c>
      <c r="AE72" s="36">
        <v>629.54700000000003</v>
      </c>
      <c r="AF72" s="36">
        <v>86.195400000000006</v>
      </c>
      <c r="AG72" s="36">
        <v>424</v>
      </c>
      <c r="AH72" s="36">
        <v>943</v>
      </c>
      <c r="AI72" s="36">
        <v>154833000</v>
      </c>
      <c r="AJ72" s="36">
        <v>577</v>
      </c>
      <c r="AK72" s="36">
        <v>78.906199999999998</v>
      </c>
      <c r="AL72" s="36">
        <v>389</v>
      </c>
      <c r="AM72" s="36">
        <v>862</v>
      </c>
      <c r="AN72" s="36">
        <v>141910000</v>
      </c>
      <c r="AO72" s="36">
        <v>6.7608499999999996</v>
      </c>
      <c r="AP72" s="36">
        <v>3.0939299999999998</v>
      </c>
      <c r="AQ72" s="36">
        <v>1.48858</v>
      </c>
      <c r="AR72" s="36">
        <v>18.251100000000001</v>
      </c>
      <c r="AS72" s="36">
        <v>1662790</v>
      </c>
      <c r="AT72" s="36">
        <v>7.0748800000000003</v>
      </c>
      <c r="AU72" s="36">
        <v>3.2091400000000001</v>
      </c>
      <c r="AV72" s="36">
        <v>1.6079699999999999</v>
      </c>
      <c r="AW72" s="36">
        <v>18.9924</v>
      </c>
      <c r="AX72" s="36">
        <v>1740020</v>
      </c>
      <c r="AY72" s="36">
        <v>9.7735199999999995</v>
      </c>
      <c r="AZ72" s="36">
        <v>4.2756400000000001</v>
      </c>
      <c r="BA72" s="36">
        <v>2.64208</v>
      </c>
      <c r="BB72" s="36">
        <v>25.680599999999998</v>
      </c>
      <c r="BC72" s="36">
        <v>2403740</v>
      </c>
    </row>
    <row r="73" spans="1:55" ht="14.25" x14ac:dyDescent="0.25">
      <c r="A73" s="39" t="s">
        <v>2503</v>
      </c>
      <c r="B73" s="38" t="s">
        <v>1798</v>
      </c>
      <c r="C73" s="35" t="s">
        <v>1755</v>
      </c>
      <c r="D73" s="36">
        <v>38</v>
      </c>
      <c r="E73" s="78">
        <v>557706</v>
      </c>
      <c r="F73" s="36">
        <v>267.96600000000001</v>
      </c>
      <c r="G73" s="36">
        <v>15.0397</v>
      </c>
      <c r="H73" s="36">
        <v>238</v>
      </c>
      <c r="I73" s="36">
        <v>307</v>
      </c>
      <c r="J73" s="36">
        <v>1436.85</v>
      </c>
      <c r="K73" s="36">
        <v>19.448</v>
      </c>
      <c r="L73" s="36">
        <v>1395</v>
      </c>
      <c r="M73" s="36">
        <v>1483</v>
      </c>
      <c r="N73" s="36">
        <v>200</v>
      </c>
      <c r="O73" s="36">
        <v>0</v>
      </c>
      <c r="P73" s="36">
        <v>200</v>
      </c>
      <c r="Q73" s="36">
        <v>200</v>
      </c>
      <c r="R73" s="36">
        <v>8.3228600000000004</v>
      </c>
      <c r="S73" s="36">
        <v>3.9438300000000002</v>
      </c>
      <c r="T73" s="36">
        <v>3</v>
      </c>
      <c r="U73" s="36">
        <v>45</v>
      </c>
      <c r="V73" s="36">
        <v>54.752400000000002</v>
      </c>
      <c r="W73" s="36">
        <v>6.9714299999999998</v>
      </c>
      <c r="X73" s="36">
        <v>20</v>
      </c>
      <c r="Y73" s="36">
        <v>97</v>
      </c>
      <c r="Z73" s="36">
        <v>465.02800000000002</v>
      </c>
      <c r="AA73" s="36">
        <v>31.506</v>
      </c>
      <c r="AB73" s="36">
        <v>398</v>
      </c>
      <c r="AC73" s="36">
        <v>609</v>
      </c>
      <c r="AD73" s="36">
        <v>259191000</v>
      </c>
      <c r="AE73" s="36">
        <v>353.423</v>
      </c>
      <c r="AF73" s="36">
        <v>23.6907</v>
      </c>
      <c r="AG73" s="36">
        <v>303</v>
      </c>
      <c r="AH73" s="36">
        <v>460</v>
      </c>
      <c r="AI73" s="36">
        <v>196986000</v>
      </c>
      <c r="AJ73" s="36">
        <v>324.065</v>
      </c>
      <c r="AK73" s="36">
        <v>21.6523</v>
      </c>
      <c r="AL73" s="36">
        <v>278</v>
      </c>
      <c r="AM73" s="36">
        <v>421</v>
      </c>
      <c r="AN73" s="36">
        <v>180623000</v>
      </c>
      <c r="AO73" s="36">
        <v>1.0773200000000001</v>
      </c>
      <c r="AP73" s="36">
        <v>0.24263799999999999</v>
      </c>
      <c r="AQ73" s="36">
        <v>0.43699399999999999</v>
      </c>
      <c r="AR73" s="36">
        <v>2.5774300000000001</v>
      </c>
      <c r="AS73" s="36">
        <v>600461</v>
      </c>
      <c r="AT73" s="36">
        <v>1.18309</v>
      </c>
      <c r="AU73" s="36">
        <v>0.25183800000000001</v>
      </c>
      <c r="AV73" s="36">
        <v>0.46286699999999997</v>
      </c>
      <c r="AW73" s="36">
        <v>2.7395999999999998</v>
      </c>
      <c r="AX73" s="36">
        <v>659412</v>
      </c>
      <c r="AY73" s="36">
        <v>1.9428700000000001</v>
      </c>
      <c r="AZ73" s="36">
        <v>0.324465</v>
      </c>
      <c r="BA73" s="36">
        <v>0.83887</v>
      </c>
      <c r="BB73" s="36">
        <v>3.8915299999999999</v>
      </c>
      <c r="BC73" s="36">
        <v>1082890</v>
      </c>
    </row>
    <row r="74" spans="1:55" ht="14.25" x14ac:dyDescent="0.25">
      <c r="A74" s="39" t="s">
        <v>2504</v>
      </c>
      <c r="B74" s="38" t="s">
        <v>1040</v>
      </c>
      <c r="C74" s="35" t="s">
        <v>1756</v>
      </c>
      <c r="D74" s="36">
        <v>39</v>
      </c>
      <c r="E74" s="78">
        <v>78374</v>
      </c>
      <c r="F74" s="36">
        <v>374.221</v>
      </c>
      <c r="G74" s="36">
        <v>18.1831</v>
      </c>
      <c r="H74" s="36">
        <v>333</v>
      </c>
      <c r="I74" s="36">
        <v>436</v>
      </c>
      <c r="J74" s="36">
        <v>1401.69</v>
      </c>
      <c r="K74" s="36">
        <v>7.4197100000000002</v>
      </c>
      <c r="L74" s="36">
        <v>1383</v>
      </c>
      <c r="M74" s="36">
        <v>1416</v>
      </c>
      <c r="N74" s="36">
        <v>199.96600000000001</v>
      </c>
      <c r="O74" s="36">
        <v>1.6070599999999999</v>
      </c>
      <c r="P74" s="36">
        <v>125</v>
      </c>
      <c r="Q74" s="36">
        <v>200</v>
      </c>
      <c r="R74" s="36">
        <v>22.512599999999999</v>
      </c>
      <c r="S74" s="36">
        <v>7.0358099999999997</v>
      </c>
      <c r="T74" s="36">
        <v>3</v>
      </c>
      <c r="U74" s="36">
        <v>45</v>
      </c>
      <c r="V74" s="36">
        <v>82.784899999999993</v>
      </c>
      <c r="W74" s="36">
        <v>14.964499999999999</v>
      </c>
      <c r="X74" s="36">
        <v>13</v>
      </c>
      <c r="Y74" s="36">
        <v>100</v>
      </c>
      <c r="Z74" s="36">
        <v>693.81799999999998</v>
      </c>
      <c r="AA74" s="36">
        <v>60.695500000000003</v>
      </c>
      <c r="AB74" s="36">
        <v>459</v>
      </c>
      <c r="AC74" s="36">
        <v>804</v>
      </c>
      <c r="AD74" s="36">
        <v>54367500</v>
      </c>
      <c r="AE74" s="36">
        <v>524.32100000000003</v>
      </c>
      <c r="AF74" s="36">
        <v>44.418500000000002</v>
      </c>
      <c r="AG74" s="36">
        <v>352</v>
      </c>
      <c r="AH74" s="36">
        <v>606</v>
      </c>
      <c r="AI74" s="36">
        <v>41085800</v>
      </c>
      <c r="AJ74" s="36">
        <v>479.94200000000001</v>
      </c>
      <c r="AK74" s="36">
        <v>40.247599999999998</v>
      </c>
      <c r="AL74" s="36">
        <v>324</v>
      </c>
      <c r="AM74" s="36">
        <v>554</v>
      </c>
      <c r="AN74" s="36">
        <v>37608200</v>
      </c>
      <c r="AO74" s="36">
        <v>2.9815200000000002</v>
      </c>
      <c r="AP74" s="36">
        <v>0.55459800000000004</v>
      </c>
      <c r="AQ74" s="36">
        <v>1.8087899999999999</v>
      </c>
      <c r="AR74" s="36">
        <v>6.1949899999999998</v>
      </c>
      <c r="AS74" s="36">
        <v>233632</v>
      </c>
      <c r="AT74" s="36">
        <v>3.1524899999999998</v>
      </c>
      <c r="AU74" s="36">
        <v>0.57589000000000001</v>
      </c>
      <c r="AV74" s="36">
        <v>1.93519</v>
      </c>
      <c r="AW74" s="36">
        <v>6.4924099999999996</v>
      </c>
      <c r="AX74" s="36">
        <v>247029</v>
      </c>
      <c r="AY74" s="36">
        <v>4.5673199999999996</v>
      </c>
      <c r="AZ74" s="36">
        <v>0.73327699999999996</v>
      </c>
      <c r="BA74" s="36">
        <v>3.0087999999999999</v>
      </c>
      <c r="BB74" s="36">
        <v>8.7852300000000003</v>
      </c>
      <c r="BC74" s="36">
        <v>357895</v>
      </c>
    </row>
    <row r="75" spans="1:55" ht="14.25" x14ac:dyDescent="0.25">
      <c r="A75" s="39" t="s">
        <v>2505</v>
      </c>
      <c r="B75" s="38" t="s">
        <v>1799</v>
      </c>
      <c r="C75" s="35" t="s">
        <v>1757</v>
      </c>
      <c r="D75" s="36">
        <v>62</v>
      </c>
      <c r="E75" s="78">
        <v>1880</v>
      </c>
      <c r="F75" s="36">
        <v>562.95299999999997</v>
      </c>
      <c r="G75" s="36">
        <v>23.8141</v>
      </c>
      <c r="H75" s="36">
        <v>515</v>
      </c>
      <c r="I75" s="36">
        <v>617</v>
      </c>
      <c r="J75" s="36">
        <v>1290.3399999999999</v>
      </c>
      <c r="K75" s="36">
        <v>6.0972999999999997</v>
      </c>
      <c r="L75" s="36">
        <v>1279</v>
      </c>
      <c r="M75" s="36">
        <v>1312</v>
      </c>
      <c r="N75" s="36">
        <v>141.61600000000001</v>
      </c>
      <c r="O75" s="36">
        <v>52.301299999999998</v>
      </c>
      <c r="P75" s="36">
        <v>75</v>
      </c>
      <c r="Q75" s="36">
        <v>200</v>
      </c>
      <c r="R75" s="36">
        <v>29.619700000000002</v>
      </c>
      <c r="S75" s="36">
        <v>7.3702199999999998</v>
      </c>
      <c r="T75" s="36">
        <v>8</v>
      </c>
      <c r="U75" s="36">
        <v>45</v>
      </c>
      <c r="V75" s="36">
        <v>81.793800000000005</v>
      </c>
      <c r="W75" s="36">
        <v>12.575100000000001</v>
      </c>
      <c r="X75" s="36">
        <v>40</v>
      </c>
      <c r="Y75" s="36">
        <v>100</v>
      </c>
      <c r="Z75" s="36">
        <v>1060.49</v>
      </c>
      <c r="AA75" s="36">
        <v>93.965400000000002</v>
      </c>
      <c r="AB75" s="36">
        <v>817</v>
      </c>
      <c r="AC75" s="36">
        <v>1258</v>
      </c>
      <c r="AD75" s="36">
        <v>1993710</v>
      </c>
      <c r="AE75" s="36">
        <v>802.00099999999998</v>
      </c>
      <c r="AF75" s="36">
        <v>69.042500000000004</v>
      </c>
      <c r="AG75" s="36">
        <v>623</v>
      </c>
      <c r="AH75" s="36">
        <v>948</v>
      </c>
      <c r="AI75" s="36">
        <v>1507760</v>
      </c>
      <c r="AJ75" s="36">
        <v>734.27200000000005</v>
      </c>
      <c r="AK75" s="36">
        <v>62.704000000000001</v>
      </c>
      <c r="AL75" s="36">
        <v>572</v>
      </c>
      <c r="AM75" s="36">
        <v>867</v>
      </c>
      <c r="AN75" s="36">
        <v>1380430</v>
      </c>
      <c r="AO75" s="36">
        <v>9.4344300000000008</v>
      </c>
      <c r="AP75" s="36">
        <v>2.7069899999999998</v>
      </c>
      <c r="AQ75" s="36">
        <v>5.8031699999999997</v>
      </c>
      <c r="AR75" s="36">
        <v>18.598500000000001</v>
      </c>
      <c r="AS75" s="36">
        <v>17736.7</v>
      </c>
      <c r="AT75" s="36">
        <v>9.8361900000000002</v>
      </c>
      <c r="AU75" s="36">
        <v>2.80518</v>
      </c>
      <c r="AV75" s="36">
        <v>6.0786699999999998</v>
      </c>
      <c r="AW75" s="36">
        <v>19.3658</v>
      </c>
      <c r="AX75" s="36">
        <v>18492</v>
      </c>
      <c r="AY75" s="36">
        <v>13.5594</v>
      </c>
      <c r="AZ75" s="36">
        <v>3.7003300000000001</v>
      </c>
      <c r="BA75" s="36">
        <v>8.5548500000000001</v>
      </c>
      <c r="BB75" s="36">
        <v>25.782399999999999</v>
      </c>
      <c r="BC75" s="36">
        <v>25491.7</v>
      </c>
    </row>
    <row r="76" spans="1:55" ht="14.25" x14ac:dyDescent="0.25">
      <c r="A76" s="39" t="s">
        <v>2506</v>
      </c>
      <c r="B76" s="38" t="s">
        <v>1800</v>
      </c>
      <c r="C76" s="35" t="s">
        <v>1758</v>
      </c>
      <c r="D76" s="36">
        <v>40</v>
      </c>
      <c r="E76" s="78">
        <v>338043</v>
      </c>
      <c r="F76" s="36">
        <v>323.97699999999998</v>
      </c>
      <c r="G76" s="36">
        <v>77.507999999999996</v>
      </c>
      <c r="H76" s="36">
        <v>248</v>
      </c>
      <c r="I76" s="36">
        <v>678</v>
      </c>
      <c r="J76" s="36">
        <v>1374.13</v>
      </c>
      <c r="K76" s="36">
        <v>46.243200000000002</v>
      </c>
      <c r="L76" s="36">
        <v>1262</v>
      </c>
      <c r="M76" s="36">
        <v>1482</v>
      </c>
      <c r="N76" s="36">
        <v>177.57900000000001</v>
      </c>
      <c r="O76" s="36">
        <v>46.973700000000001</v>
      </c>
      <c r="P76" s="36">
        <v>18</v>
      </c>
      <c r="Q76" s="36">
        <v>200</v>
      </c>
      <c r="R76" s="36">
        <v>13.5601</v>
      </c>
      <c r="S76" s="36">
        <v>6.7195799999999997</v>
      </c>
      <c r="T76" s="36">
        <v>3</v>
      </c>
      <c r="U76" s="36">
        <v>45</v>
      </c>
      <c r="V76" s="36">
        <v>63.350700000000003</v>
      </c>
      <c r="W76" s="36">
        <v>10.576599999999999</v>
      </c>
      <c r="X76" s="36">
        <v>40</v>
      </c>
      <c r="Y76" s="36">
        <v>100</v>
      </c>
      <c r="Z76" s="36">
        <v>600.36099999999999</v>
      </c>
      <c r="AA76" s="36">
        <v>125.136</v>
      </c>
      <c r="AB76" s="36">
        <v>406</v>
      </c>
      <c r="AC76" s="36">
        <v>1159</v>
      </c>
      <c r="AD76" s="36">
        <v>202564000</v>
      </c>
      <c r="AE76" s="36">
        <v>455.548</v>
      </c>
      <c r="AF76" s="36">
        <v>94.833299999999994</v>
      </c>
      <c r="AG76" s="36">
        <v>310</v>
      </c>
      <c r="AH76" s="36">
        <v>878</v>
      </c>
      <c r="AI76" s="36">
        <v>153703000</v>
      </c>
      <c r="AJ76" s="36">
        <v>417.5</v>
      </c>
      <c r="AK76" s="36">
        <v>86.879499999999993</v>
      </c>
      <c r="AL76" s="36">
        <v>284</v>
      </c>
      <c r="AM76" s="36">
        <v>804</v>
      </c>
      <c r="AN76" s="36">
        <v>140866000</v>
      </c>
      <c r="AO76" s="36">
        <v>2.10928</v>
      </c>
      <c r="AP76" s="36">
        <v>1.61758</v>
      </c>
      <c r="AQ76" s="36">
        <v>0.37089299999999997</v>
      </c>
      <c r="AR76" s="36">
        <v>18.490300000000001</v>
      </c>
      <c r="AS76" s="36">
        <v>711677</v>
      </c>
      <c r="AT76" s="36">
        <v>2.2519900000000002</v>
      </c>
      <c r="AU76" s="36">
        <v>1.67743</v>
      </c>
      <c r="AV76" s="36">
        <v>0.39507599999999998</v>
      </c>
      <c r="AW76" s="36">
        <v>19.252099999999999</v>
      </c>
      <c r="AX76" s="36">
        <v>759828</v>
      </c>
      <c r="AY76" s="36">
        <v>3.38164</v>
      </c>
      <c r="AZ76" s="36">
        <v>2.2376399999999999</v>
      </c>
      <c r="BA76" s="36">
        <v>0.61365999999999998</v>
      </c>
      <c r="BB76" s="36">
        <v>25.868500000000001</v>
      </c>
      <c r="BC76" s="36">
        <v>1140980</v>
      </c>
    </row>
    <row r="77" spans="1:55" ht="14.25" x14ac:dyDescent="0.25">
      <c r="A77" s="39" t="s">
        <v>2507</v>
      </c>
      <c r="B77" s="38" t="s">
        <v>1801</v>
      </c>
      <c r="C77" s="35" t="s">
        <v>1759</v>
      </c>
      <c r="D77" s="36">
        <v>4</v>
      </c>
      <c r="E77" s="78">
        <v>2032</v>
      </c>
      <c r="F77" s="36">
        <v>740.29399999999998</v>
      </c>
      <c r="G77" s="36">
        <v>83.945599999999999</v>
      </c>
      <c r="H77" s="36">
        <v>582</v>
      </c>
      <c r="I77" s="36">
        <v>939</v>
      </c>
      <c r="J77" s="36">
        <v>1266.8800000000001</v>
      </c>
      <c r="K77" s="36">
        <v>19.399899999999999</v>
      </c>
      <c r="L77" s="36">
        <v>1223</v>
      </c>
      <c r="M77" s="36">
        <v>1307</v>
      </c>
      <c r="N77" s="36">
        <v>103.337</v>
      </c>
      <c r="O77" s="36">
        <v>47.053199999999997</v>
      </c>
      <c r="P77" s="36">
        <v>49</v>
      </c>
      <c r="Q77" s="36">
        <v>200</v>
      </c>
      <c r="R77" s="36">
        <v>24.584599999999998</v>
      </c>
      <c r="S77" s="36">
        <v>5.4254199999999999</v>
      </c>
      <c r="T77" s="36">
        <v>8</v>
      </c>
      <c r="U77" s="36">
        <v>33</v>
      </c>
      <c r="V77" s="36">
        <v>75.338800000000006</v>
      </c>
      <c r="W77" s="36">
        <v>10.451000000000001</v>
      </c>
      <c r="X77" s="36">
        <v>46</v>
      </c>
      <c r="Y77" s="36">
        <v>94</v>
      </c>
      <c r="Z77" s="36">
        <v>1271.78</v>
      </c>
      <c r="AA77" s="36">
        <v>165.10499999999999</v>
      </c>
      <c r="AB77" s="36">
        <v>968</v>
      </c>
      <c r="AC77" s="36">
        <v>1639</v>
      </c>
      <c r="AD77" s="36">
        <v>2582980</v>
      </c>
      <c r="AE77" s="36">
        <v>963.26199999999994</v>
      </c>
      <c r="AF77" s="36">
        <v>123.85899999999999</v>
      </c>
      <c r="AG77" s="36">
        <v>735</v>
      </c>
      <c r="AH77" s="36">
        <v>1240</v>
      </c>
      <c r="AI77" s="36">
        <v>1956390</v>
      </c>
      <c r="AJ77" s="36">
        <v>882.26599999999996</v>
      </c>
      <c r="AK77" s="36">
        <v>113.051</v>
      </c>
      <c r="AL77" s="36">
        <v>674</v>
      </c>
      <c r="AM77" s="36">
        <v>1135</v>
      </c>
      <c r="AN77" s="36">
        <v>1791880</v>
      </c>
      <c r="AO77" s="36">
        <v>16.002199999999998</v>
      </c>
      <c r="AP77" s="36">
        <v>4.6666800000000004</v>
      </c>
      <c r="AQ77" s="36">
        <v>7.6436299999999999</v>
      </c>
      <c r="AR77" s="36">
        <v>27.916799999999999</v>
      </c>
      <c r="AS77" s="36">
        <v>32500.5</v>
      </c>
      <c r="AT77" s="36">
        <v>16.642499999999998</v>
      </c>
      <c r="AU77" s="36">
        <v>4.8392099999999996</v>
      </c>
      <c r="AV77" s="36">
        <v>7.9889400000000004</v>
      </c>
      <c r="AW77" s="36">
        <v>29.006900000000002</v>
      </c>
      <c r="AX77" s="36">
        <v>33800.9</v>
      </c>
      <c r="AY77" s="36">
        <v>22.847300000000001</v>
      </c>
      <c r="AZ77" s="36">
        <v>6.65151</v>
      </c>
      <c r="BA77" s="36">
        <v>11.100300000000001</v>
      </c>
      <c r="BB77" s="36">
        <v>39.523000000000003</v>
      </c>
      <c r="BC77" s="36">
        <v>46402.8</v>
      </c>
    </row>
    <row r="78" spans="1:55" ht="14.25" x14ac:dyDescent="0.25">
      <c r="A78" s="39" t="s">
        <v>2508</v>
      </c>
      <c r="B78" s="38" t="s">
        <v>1134</v>
      </c>
      <c r="C78" s="35" t="s">
        <v>1760</v>
      </c>
      <c r="D78" s="36">
        <v>41</v>
      </c>
      <c r="E78" s="78">
        <v>51968</v>
      </c>
      <c r="F78" s="36">
        <v>659.57100000000003</v>
      </c>
      <c r="G78" s="36">
        <v>121.578</v>
      </c>
      <c r="H78" s="36">
        <v>392</v>
      </c>
      <c r="I78" s="36">
        <v>833</v>
      </c>
      <c r="J78" s="36">
        <v>1238.22</v>
      </c>
      <c r="K78" s="36">
        <v>29.7911</v>
      </c>
      <c r="L78" s="36">
        <v>1194</v>
      </c>
      <c r="M78" s="36">
        <v>1292</v>
      </c>
      <c r="N78" s="36">
        <v>134.429</v>
      </c>
      <c r="O78" s="36">
        <v>53.175699999999999</v>
      </c>
      <c r="P78" s="36">
        <v>18</v>
      </c>
      <c r="Q78" s="36">
        <v>200</v>
      </c>
      <c r="R78" s="36">
        <v>15.6012</v>
      </c>
      <c r="S78" s="36">
        <v>5.3135899999999996</v>
      </c>
      <c r="T78" s="36">
        <v>3</v>
      </c>
      <c r="U78" s="36">
        <v>45</v>
      </c>
      <c r="V78" s="36">
        <v>68.484300000000005</v>
      </c>
      <c r="W78" s="36">
        <v>9.4041899999999998</v>
      </c>
      <c r="X78" s="36">
        <v>40</v>
      </c>
      <c r="Y78" s="36">
        <v>94</v>
      </c>
      <c r="Z78" s="36">
        <v>1200.78</v>
      </c>
      <c r="AA78" s="36">
        <v>213.70599999999999</v>
      </c>
      <c r="AB78" s="36">
        <v>756</v>
      </c>
      <c r="AC78" s="36">
        <v>1656</v>
      </c>
      <c r="AD78" s="36">
        <v>62392800</v>
      </c>
      <c r="AE78" s="36">
        <v>910.45699999999999</v>
      </c>
      <c r="AF78" s="36">
        <v>161.227</v>
      </c>
      <c r="AG78" s="36">
        <v>574</v>
      </c>
      <c r="AH78" s="36">
        <v>1249</v>
      </c>
      <c r="AI78" s="36">
        <v>47307300</v>
      </c>
      <c r="AJ78" s="36">
        <v>834.25099999999998</v>
      </c>
      <c r="AK78" s="36">
        <v>147.51300000000001</v>
      </c>
      <c r="AL78" s="36">
        <v>526</v>
      </c>
      <c r="AM78" s="36">
        <v>1143</v>
      </c>
      <c r="AN78" s="36">
        <v>43347700</v>
      </c>
      <c r="AO78" s="36">
        <v>15.4473</v>
      </c>
      <c r="AP78" s="36">
        <v>8.4503799999999991</v>
      </c>
      <c r="AQ78" s="36">
        <v>1.82534</v>
      </c>
      <c r="AR78" s="36">
        <v>37.369399999999999</v>
      </c>
      <c r="AS78" s="36">
        <v>802639</v>
      </c>
      <c r="AT78" s="36">
        <v>16.077500000000001</v>
      </c>
      <c r="AU78" s="36">
        <v>8.7595399999999994</v>
      </c>
      <c r="AV78" s="36">
        <v>1.9587300000000001</v>
      </c>
      <c r="AW78" s="36">
        <v>38.830199999999998</v>
      </c>
      <c r="AX78" s="36">
        <v>835387</v>
      </c>
      <c r="AY78" s="36">
        <v>22.13</v>
      </c>
      <c r="AZ78" s="36">
        <v>11.8809</v>
      </c>
      <c r="BA78" s="36">
        <v>3.06793</v>
      </c>
      <c r="BB78" s="36">
        <v>52.316899999999997</v>
      </c>
      <c r="BC78" s="36">
        <v>1149870</v>
      </c>
    </row>
    <row r="79" spans="1:55" ht="14.25" x14ac:dyDescent="0.25">
      <c r="A79" s="39" t="s">
        <v>2509</v>
      </c>
      <c r="B79" s="38" t="s">
        <v>315</v>
      </c>
      <c r="C79" s="35" t="s">
        <v>1761</v>
      </c>
      <c r="D79" s="36">
        <v>5</v>
      </c>
      <c r="E79" s="78">
        <v>1001</v>
      </c>
      <c r="F79" s="36">
        <v>729.19799999999998</v>
      </c>
      <c r="G79" s="36">
        <v>4.0534400000000002</v>
      </c>
      <c r="H79" s="36">
        <v>721</v>
      </c>
      <c r="I79" s="36">
        <v>738</v>
      </c>
      <c r="J79" s="36">
        <v>1050.1300000000001</v>
      </c>
      <c r="K79" s="36">
        <v>1.9308399999999999</v>
      </c>
      <c r="L79" s="36">
        <v>1047</v>
      </c>
      <c r="M79" s="36">
        <v>1054</v>
      </c>
      <c r="N79" s="36">
        <v>130.75399999999999</v>
      </c>
      <c r="O79" s="36">
        <v>47.857999999999997</v>
      </c>
      <c r="P79" s="36">
        <v>75</v>
      </c>
      <c r="Q79" s="36">
        <v>200</v>
      </c>
      <c r="R79" s="36">
        <v>17.641400000000001</v>
      </c>
      <c r="S79" s="36">
        <v>10.7399</v>
      </c>
      <c r="T79" s="36">
        <v>5</v>
      </c>
      <c r="U79" s="36">
        <v>45</v>
      </c>
      <c r="V79" s="36">
        <v>99.930099999999996</v>
      </c>
      <c r="W79" s="36">
        <v>0.25502900000000001</v>
      </c>
      <c r="X79" s="36">
        <v>99</v>
      </c>
      <c r="Y79" s="36">
        <v>100</v>
      </c>
      <c r="Z79" s="36">
        <v>2110.62</v>
      </c>
      <c r="AA79" s="36">
        <v>15.3781</v>
      </c>
      <c r="AB79" s="36">
        <v>2073</v>
      </c>
      <c r="AC79" s="36">
        <v>2138</v>
      </c>
      <c r="AD79" s="36">
        <v>2100070</v>
      </c>
      <c r="AE79" s="36">
        <v>1590.48</v>
      </c>
      <c r="AF79" s="36">
        <v>11.5802</v>
      </c>
      <c r="AG79" s="36">
        <v>1562</v>
      </c>
      <c r="AH79" s="36">
        <v>1611</v>
      </c>
      <c r="AI79" s="36">
        <v>1582530</v>
      </c>
      <c r="AJ79" s="36">
        <v>1454.61</v>
      </c>
      <c r="AK79" s="36">
        <v>10.5045</v>
      </c>
      <c r="AL79" s="36">
        <v>1429</v>
      </c>
      <c r="AM79" s="36">
        <v>1473</v>
      </c>
      <c r="AN79" s="36">
        <v>1447330</v>
      </c>
      <c r="AO79" s="36">
        <v>17.771000000000001</v>
      </c>
      <c r="AP79" s="36">
        <v>2.67516</v>
      </c>
      <c r="AQ79" s="36">
        <v>14.207599999999999</v>
      </c>
      <c r="AR79" s="36">
        <v>31.4145</v>
      </c>
      <c r="AS79" s="36">
        <v>17682.099999999999</v>
      </c>
      <c r="AT79" s="36">
        <v>18.462</v>
      </c>
      <c r="AU79" s="36">
        <v>2.7695599999999998</v>
      </c>
      <c r="AV79" s="36">
        <v>14.772500000000001</v>
      </c>
      <c r="AW79" s="36">
        <v>32.585599999999999</v>
      </c>
      <c r="AX79" s="36">
        <v>18369.7</v>
      </c>
      <c r="AY79" s="36">
        <v>26.204999999999998</v>
      </c>
      <c r="AZ79" s="36">
        <v>3.82944</v>
      </c>
      <c r="BA79" s="36">
        <v>21.11</v>
      </c>
      <c r="BB79" s="36">
        <v>45.758699999999997</v>
      </c>
      <c r="BC79" s="36">
        <v>26074</v>
      </c>
    </row>
    <row r="80" spans="1:55" ht="14.25" x14ac:dyDescent="0.25">
      <c r="A80" s="39" t="s">
        <v>2510</v>
      </c>
      <c r="B80" s="38" t="s">
        <v>1802</v>
      </c>
      <c r="C80" s="35" t="s">
        <v>1762</v>
      </c>
      <c r="D80" s="36">
        <v>42</v>
      </c>
      <c r="E80" s="78">
        <v>172720</v>
      </c>
      <c r="F80" s="36">
        <v>396.35300000000001</v>
      </c>
      <c r="G80" s="36">
        <v>79.103499999999997</v>
      </c>
      <c r="H80" s="36">
        <v>266</v>
      </c>
      <c r="I80" s="36">
        <v>630</v>
      </c>
      <c r="J80" s="36">
        <v>1497.72</v>
      </c>
      <c r="K80" s="36">
        <v>31.4162</v>
      </c>
      <c r="L80" s="36">
        <v>1434</v>
      </c>
      <c r="M80" s="36">
        <v>1569</v>
      </c>
      <c r="N80" s="36">
        <v>167.80500000000001</v>
      </c>
      <c r="O80" s="36">
        <v>47.237699999999997</v>
      </c>
      <c r="P80" s="36">
        <v>5</v>
      </c>
      <c r="Q80" s="36">
        <v>200</v>
      </c>
      <c r="R80" s="36">
        <v>25.999199999999998</v>
      </c>
      <c r="S80" s="36">
        <v>6.2546900000000001</v>
      </c>
      <c r="T80" s="36">
        <v>3</v>
      </c>
      <c r="U80" s="36">
        <v>45</v>
      </c>
      <c r="V80" s="36">
        <v>92.987799999999993</v>
      </c>
      <c r="W80" s="36">
        <v>10.225199999999999</v>
      </c>
      <c r="X80" s="36">
        <v>13</v>
      </c>
      <c r="Y80" s="36">
        <v>100</v>
      </c>
      <c r="Z80" s="36">
        <v>661.24400000000003</v>
      </c>
      <c r="AA80" s="36">
        <v>116.316</v>
      </c>
      <c r="AB80" s="36">
        <v>337</v>
      </c>
      <c r="AC80" s="36">
        <v>1004</v>
      </c>
      <c r="AD80" s="36">
        <v>114210000</v>
      </c>
      <c r="AE80" s="36">
        <v>498.72899999999998</v>
      </c>
      <c r="AF80" s="36">
        <v>87.516999999999996</v>
      </c>
      <c r="AG80" s="36">
        <v>259</v>
      </c>
      <c r="AH80" s="36">
        <v>756</v>
      </c>
      <c r="AI80" s="36">
        <v>86140500</v>
      </c>
      <c r="AJ80" s="36">
        <v>456.19600000000003</v>
      </c>
      <c r="AK80" s="36">
        <v>79.998699999999999</v>
      </c>
      <c r="AL80" s="36">
        <v>238</v>
      </c>
      <c r="AM80" s="36">
        <v>691</v>
      </c>
      <c r="AN80" s="36">
        <v>78794100</v>
      </c>
      <c r="AO80" s="36">
        <v>2.5340400000000001</v>
      </c>
      <c r="AP80" s="36">
        <v>1.72096</v>
      </c>
      <c r="AQ80" s="36">
        <v>0.11046499999999999</v>
      </c>
      <c r="AR80" s="36">
        <v>8.8410100000000007</v>
      </c>
      <c r="AS80" s="36">
        <v>437680</v>
      </c>
      <c r="AT80" s="36">
        <v>2.6827000000000001</v>
      </c>
      <c r="AU80" s="36">
        <v>1.7874300000000001</v>
      </c>
      <c r="AV80" s="36">
        <v>0.124376</v>
      </c>
      <c r="AW80" s="36">
        <v>9.2225099999999998</v>
      </c>
      <c r="AX80" s="36">
        <v>463356</v>
      </c>
      <c r="AY80" s="36">
        <v>3.9401999999999999</v>
      </c>
      <c r="AZ80" s="36">
        <v>2.3911799999999999</v>
      </c>
      <c r="BA80" s="36">
        <v>0.22905500000000001</v>
      </c>
      <c r="BB80" s="36">
        <v>12.6195</v>
      </c>
      <c r="BC80" s="36">
        <v>680551</v>
      </c>
    </row>
    <row r="81" spans="1:55" ht="14.25" x14ac:dyDescent="0.25">
      <c r="A81" s="39" t="s">
        <v>2511</v>
      </c>
      <c r="B81" s="38" t="s">
        <v>1186</v>
      </c>
      <c r="C81" s="35" t="s">
        <v>1763</v>
      </c>
      <c r="D81" s="36">
        <v>69</v>
      </c>
      <c r="E81" s="78">
        <v>138100</v>
      </c>
      <c r="F81" s="36">
        <v>355.14600000000002</v>
      </c>
      <c r="G81" s="36">
        <v>29.8155</v>
      </c>
      <c r="H81" s="36">
        <v>298</v>
      </c>
      <c r="I81" s="36">
        <v>547</v>
      </c>
      <c r="J81" s="36">
        <v>1296.1600000000001</v>
      </c>
      <c r="K81" s="36">
        <v>15.1417</v>
      </c>
      <c r="L81" s="36">
        <v>1264</v>
      </c>
      <c r="M81" s="36">
        <v>1332</v>
      </c>
      <c r="N81" s="36">
        <v>186.88200000000001</v>
      </c>
      <c r="O81" s="36">
        <v>36.558599999999998</v>
      </c>
      <c r="P81" s="36">
        <v>18</v>
      </c>
      <c r="Q81" s="36">
        <v>200</v>
      </c>
      <c r="R81" s="36">
        <v>11.9437</v>
      </c>
      <c r="S81" s="36">
        <v>7.8957199999999998</v>
      </c>
      <c r="T81" s="36">
        <v>3</v>
      </c>
      <c r="U81" s="36">
        <v>45</v>
      </c>
      <c r="V81" s="36">
        <v>61.131700000000002</v>
      </c>
      <c r="W81" s="36">
        <v>11.2532</v>
      </c>
      <c r="X81" s="36">
        <v>13</v>
      </c>
      <c r="Y81" s="36">
        <v>100</v>
      </c>
      <c r="Z81" s="36">
        <v>705.88900000000001</v>
      </c>
      <c r="AA81" s="36">
        <v>67.842399999999998</v>
      </c>
      <c r="AB81" s="36">
        <v>570</v>
      </c>
      <c r="AC81" s="36">
        <v>992</v>
      </c>
      <c r="AD81" s="36">
        <v>97392900</v>
      </c>
      <c r="AE81" s="36">
        <v>535.89</v>
      </c>
      <c r="AF81" s="36">
        <v>50.648099999999999</v>
      </c>
      <c r="AG81" s="36">
        <v>434</v>
      </c>
      <c r="AH81" s="36">
        <v>750</v>
      </c>
      <c r="AI81" s="36">
        <v>73937800</v>
      </c>
      <c r="AJ81" s="36">
        <v>491.22500000000002</v>
      </c>
      <c r="AK81" s="36">
        <v>46.179299999999998</v>
      </c>
      <c r="AL81" s="36">
        <v>399</v>
      </c>
      <c r="AM81" s="36">
        <v>687</v>
      </c>
      <c r="AN81" s="36">
        <v>67775300</v>
      </c>
      <c r="AO81" s="36">
        <v>3.22221</v>
      </c>
      <c r="AP81" s="36">
        <v>0.78866199999999997</v>
      </c>
      <c r="AQ81" s="36">
        <v>0.68166400000000005</v>
      </c>
      <c r="AR81" s="36">
        <v>11.396800000000001</v>
      </c>
      <c r="AS81" s="36">
        <v>444575</v>
      </c>
      <c r="AT81" s="36">
        <v>3.4065500000000002</v>
      </c>
      <c r="AU81" s="36">
        <v>0.81788099999999997</v>
      </c>
      <c r="AV81" s="36">
        <v>0.77327000000000001</v>
      </c>
      <c r="AW81" s="36">
        <v>11.893700000000001</v>
      </c>
      <c r="AX81" s="36">
        <v>470008</v>
      </c>
      <c r="AY81" s="36">
        <v>4.9082600000000003</v>
      </c>
      <c r="AZ81" s="36">
        <v>1.0713699999999999</v>
      </c>
      <c r="BA81" s="36">
        <v>1.50864</v>
      </c>
      <c r="BB81" s="36">
        <v>16.029499999999999</v>
      </c>
      <c r="BC81" s="36">
        <v>677202</v>
      </c>
    </row>
    <row r="82" spans="1:55" ht="14.25" x14ac:dyDescent="0.25">
      <c r="A82" s="39" t="s">
        <v>2512</v>
      </c>
      <c r="B82" s="38" t="s">
        <v>1803</v>
      </c>
      <c r="C82" s="35" t="s">
        <v>1764</v>
      </c>
      <c r="D82" s="36">
        <v>43</v>
      </c>
      <c r="E82" s="78">
        <v>399875</v>
      </c>
      <c r="F82" s="36">
        <v>566.154</v>
      </c>
      <c r="G82" s="36">
        <v>35.825400000000002</v>
      </c>
      <c r="H82" s="36">
        <v>508</v>
      </c>
      <c r="I82" s="36">
        <v>645</v>
      </c>
      <c r="J82" s="36">
        <v>1157.2</v>
      </c>
      <c r="K82" s="36">
        <v>23.773199999999999</v>
      </c>
      <c r="L82" s="36">
        <v>1103</v>
      </c>
      <c r="M82" s="36">
        <v>1206</v>
      </c>
      <c r="N82" s="36">
        <v>199.97</v>
      </c>
      <c r="O82" s="36">
        <v>0.752965</v>
      </c>
      <c r="P82" s="36">
        <v>181</v>
      </c>
      <c r="Q82" s="36">
        <v>200</v>
      </c>
      <c r="R82" s="36">
        <v>18.713799999999999</v>
      </c>
      <c r="S82" s="36">
        <v>14.777699999999999</v>
      </c>
      <c r="T82" s="36">
        <v>3</v>
      </c>
      <c r="U82" s="36">
        <v>45</v>
      </c>
      <c r="V82" s="36">
        <v>71.281800000000004</v>
      </c>
      <c r="W82" s="36">
        <v>24.290600000000001</v>
      </c>
      <c r="X82" s="36">
        <v>13</v>
      </c>
      <c r="Y82" s="36">
        <v>100</v>
      </c>
      <c r="Z82" s="36">
        <v>1271.8499999999999</v>
      </c>
      <c r="AA82" s="36">
        <v>198.08099999999999</v>
      </c>
      <c r="AB82" s="36">
        <v>829</v>
      </c>
      <c r="AC82" s="36">
        <v>1759</v>
      </c>
      <c r="AD82" s="36">
        <v>508575000</v>
      </c>
      <c r="AE82" s="36">
        <v>963.37300000000005</v>
      </c>
      <c r="AF82" s="36">
        <v>146.25</v>
      </c>
      <c r="AG82" s="36">
        <v>636</v>
      </c>
      <c r="AH82" s="36">
        <v>1325</v>
      </c>
      <c r="AI82" s="36">
        <v>385225000</v>
      </c>
      <c r="AJ82" s="36">
        <v>882.43799999999999</v>
      </c>
      <c r="AK82" s="36">
        <v>132.87700000000001</v>
      </c>
      <c r="AL82" s="36">
        <v>585</v>
      </c>
      <c r="AM82" s="36">
        <v>1212</v>
      </c>
      <c r="AN82" s="36">
        <v>352861000</v>
      </c>
      <c r="AO82" s="36">
        <v>14.3314</v>
      </c>
      <c r="AP82" s="36">
        <v>3.2549700000000001</v>
      </c>
      <c r="AQ82" s="36">
        <v>6.94407</v>
      </c>
      <c r="AR82" s="36">
        <v>38.456699999999998</v>
      </c>
      <c r="AS82" s="36">
        <v>5730710</v>
      </c>
      <c r="AT82" s="36">
        <v>14.920400000000001</v>
      </c>
      <c r="AU82" s="36">
        <v>3.3804400000000001</v>
      </c>
      <c r="AV82" s="36">
        <v>7.26</v>
      </c>
      <c r="AW82" s="36">
        <v>40.020899999999997</v>
      </c>
      <c r="AX82" s="36">
        <v>5966230</v>
      </c>
      <c r="AY82" s="36">
        <v>20.560400000000001</v>
      </c>
      <c r="AZ82" s="36">
        <v>4.5329499999999996</v>
      </c>
      <c r="BA82" s="36">
        <v>10.2607</v>
      </c>
      <c r="BB82" s="36">
        <v>53.340499999999999</v>
      </c>
      <c r="BC82" s="36">
        <v>8221490</v>
      </c>
    </row>
    <row r="83" spans="1:55" ht="14.25" x14ac:dyDescent="0.25">
      <c r="A83" s="39" t="s">
        <v>2513</v>
      </c>
      <c r="B83" s="38" t="s">
        <v>1804</v>
      </c>
      <c r="C83" s="35" t="s">
        <v>1765</v>
      </c>
      <c r="D83" s="36">
        <v>44</v>
      </c>
      <c r="E83" s="78">
        <v>277417</v>
      </c>
      <c r="F83" s="36">
        <v>461.31200000000001</v>
      </c>
      <c r="G83" s="36">
        <v>33.2318</v>
      </c>
      <c r="H83" s="36">
        <v>334</v>
      </c>
      <c r="I83" s="36">
        <v>627</v>
      </c>
      <c r="J83" s="36">
        <v>1442.13</v>
      </c>
      <c r="K83" s="36">
        <v>22.228000000000002</v>
      </c>
      <c r="L83" s="36">
        <v>1387</v>
      </c>
      <c r="M83" s="36">
        <v>1490</v>
      </c>
      <c r="N83" s="36">
        <v>158.947</v>
      </c>
      <c r="O83" s="36">
        <v>43.741300000000003</v>
      </c>
      <c r="P83" s="36">
        <v>49</v>
      </c>
      <c r="Q83" s="36">
        <v>200</v>
      </c>
      <c r="R83" s="36">
        <v>24.500800000000002</v>
      </c>
      <c r="S83" s="36">
        <v>5.5060900000000004</v>
      </c>
      <c r="T83" s="36">
        <v>8</v>
      </c>
      <c r="U83" s="36">
        <v>45</v>
      </c>
      <c r="V83" s="36">
        <v>87.750100000000003</v>
      </c>
      <c r="W83" s="36">
        <v>13.9785</v>
      </c>
      <c r="X83" s="36">
        <v>50</v>
      </c>
      <c r="Y83" s="36">
        <v>100</v>
      </c>
      <c r="Z83" s="36">
        <v>769.00099999999998</v>
      </c>
      <c r="AA83" s="36">
        <v>70.206100000000006</v>
      </c>
      <c r="AB83" s="36">
        <v>542</v>
      </c>
      <c r="AC83" s="36">
        <v>1005</v>
      </c>
      <c r="AD83" s="36">
        <v>213334000</v>
      </c>
      <c r="AE83" s="36">
        <v>580.65200000000004</v>
      </c>
      <c r="AF83" s="36">
        <v>51.928699999999999</v>
      </c>
      <c r="AG83" s="36">
        <v>412</v>
      </c>
      <c r="AH83" s="36">
        <v>758</v>
      </c>
      <c r="AI83" s="36">
        <v>161083000</v>
      </c>
      <c r="AJ83" s="36">
        <v>531.33399999999995</v>
      </c>
      <c r="AK83" s="36">
        <v>47.204700000000003</v>
      </c>
      <c r="AL83" s="36">
        <v>377</v>
      </c>
      <c r="AM83" s="36">
        <v>693</v>
      </c>
      <c r="AN83" s="36">
        <v>147401000</v>
      </c>
      <c r="AO83" s="36">
        <v>4.0168699999999999</v>
      </c>
      <c r="AP83" s="36">
        <v>1.0453399999999999</v>
      </c>
      <c r="AQ83" s="36">
        <v>1.0956699999999999</v>
      </c>
      <c r="AR83" s="36">
        <v>8.8410399999999996</v>
      </c>
      <c r="AS83" s="36">
        <v>1114350</v>
      </c>
      <c r="AT83" s="36">
        <v>4.2236700000000003</v>
      </c>
      <c r="AU83" s="36">
        <v>1.08257</v>
      </c>
      <c r="AV83" s="36">
        <v>1.19987</v>
      </c>
      <c r="AW83" s="36">
        <v>9.2242800000000003</v>
      </c>
      <c r="AX83" s="36">
        <v>1171720</v>
      </c>
      <c r="AY83" s="36">
        <v>5.9992200000000002</v>
      </c>
      <c r="AZ83" s="36">
        <v>1.42154</v>
      </c>
      <c r="BA83" s="36">
        <v>2.0207000000000002</v>
      </c>
      <c r="BB83" s="36">
        <v>12.6279</v>
      </c>
      <c r="BC83" s="36">
        <v>1664290</v>
      </c>
    </row>
    <row r="84" spans="1:55" ht="14.25" x14ac:dyDescent="0.25">
      <c r="A84" s="39" t="s">
        <v>2514</v>
      </c>
      <c r="B84" s="38" t="s">
        <v>278</v>
      </c>
      <c r="C84" s="35" t="s">
        <v>1766</v>
      </c>
      <c r="D84" s="36">
        <v>64</v>
      </c>
      <c r="E84" s="78">
        <v>37385</v>
      </c>
      <c r="F84" s="36">
        <v>648.26700000000005</v>
      </c>
      <c r="G84" s="36">
        <v>102.78100000000001</v>
      </c>
      <c r="H84" s="36">
        <v>468</v>
      </c>
      <c r="I84" s="36">
        <v>945</v>
      </c>
      <c r="J84" s="36">
        <v>1238.6500000000001</v>
      </c>
      <c r="K84" s="36">
        <v>25.932500000000001</v>
      </c>
      <c r="L84" s="36">
        <v>1181</v>
      </c>
      <c r="M84" s="36">
        <v>1298</v>
      </c>
      <c r="N84" s="36">
        <v>159.42400000000001</v>
      </c>
      <c r="O84" s="36">
        <v>52.344499999999996</v>
      </c>
      <c r="P84" s="36">
        <v>38</v>
      </c>
      <c r="Q84" s="36">
        <v>200</v>
      </c>
      <c r="R84" s="36">
        <v>21.688500000000001</v>
      </c>
      <c r="S84" s="36">
        <v>10.211</v>
      </c>
      <c r="T84" s="36">
        <v>3</v>
      </c>
      <c r="U84" s="36">
        <v>45</v>
      </c>
      <c r="V84" s="36">
        <v>76.504400000000004</v>
      </c>
      <c r="W84" s="36">
        <v>15.7775</v>
      </c>
      <c r="X84" s="36">
        <v>13</v>
      </c>
      <c r="Y84" s="36">
        <v>100</v>
      </c>
      <c r="Z84" s="36">
        <v>1235.97</v>
      </c>
      <c r="AA84" s="36">
        <v>186.60499999999999</v>
      </c>
      <c r="AB84" s="36">
        <v>688</v>
      </c>
      <c r="AC84" s="36">
        <v>1654</v>
      </c>
      <c r="AD84" s="36">
        <v>46206700</v>
      </c>
      <c r="AE84" s="36">
        <v>935.553</v>
      </c>
      <c r="AF84" s="36">
        <v>139.94</v>
      </c>
      <c r="AG84" s="36">
        <v>527</v>
      </c>
      <c r="AH84" s="36">
        <v>1251</v>
      </c>
      <c r="AI84" s="36">
        <v>34975600</v>
      </c>
      <c r="AJ84" s="36">
        <v>856.77099999999996</v>
      </c>
      <c r="AK84" s="36">
        <v>127.791</v>
      </c>
      <c r="AL84" s="36">
        <v>485</v>
      </c>
      <c r="AM84" s="36">
        <v>1146</v>
      </c>
      <c r="AN84" s="36">
        <v>32030400</v>
      </c>
      <c r="AO84" s="36">
        <v>14.4314</v>
      </c>
      <c r="AP84" s="36">
        <v>4.9707699999999999</v>
      </c>
      <c r="AQ84" s="36">
        <v>4.8859199999999996</v>
      </c>
      <c r="AR84" s="36">
        <v>39.815399999999997</v>
      </c>
      <c r="AS84" s="36">
        <v>539519</v>
      </c>
      <c r="AT84" s="36">
        <v>15.0198</v>
      </c>
      <c r="AU84" s="36">
        <v>5.1547799999999997</v>
      </c>
      <c r="AV84" s="36">
        <v>5.1217199999999998</v>
      </c>
      <c r="AW84" s="36">
        <v>41.367400000000004</v>
      </c>
      <c r="AX84" s="36">
        <v>561516</v>
      </c>
      <c r="AY84" s="36">
        <v>20.6844</v>
      </c>
      <c r="AZ84" s="36">
        <v>7.01654</v>
      </c>
      <c r="BA84" s="36">
        <v>7.3940299999999999</v>
      </c>
      <c r="BB84" s="36">
        <v>56.254199999999997</v>
      </c>
      <c r="BC84" s="36">
        <v>773286</v>
      </c>
    </row>
    <row r="85" spans="1:55" ht="14.25" x14ac:dyDescent="0.25">
      <c r="A85" s="39" t="s">
        <v>2515</v>
      </c>
      <c r="B85" s="38" t="s">
        <v>1805</v>
      </c>
      <c r="C85" s="35" t="s">
        <v>1767</v>
      </c>
      <c r="D85" s="36">
        <v>45</v>
      </c>
      <c r="E85" s="78">
        <v>88923</v>
      </c>
      <c r="F85" s="36">
        <v>364.72300000000001</v>
      </c>
      <c r="G85" s="36">
        <v>52.004800000000003</v>
      </c>
      <c r="H85" s="36">
        <v>265</v>
      </c>
      <c r="I85" s="36">
        <v>465</v>
      </c>
      <c r="J85" s="36">
        <v>1475.88</v>
      </c>
      <c r="K85" s="36">
        <v>28.057200000000002</v>
      </c>
      <c r="L85" s="36">
        <v>1423</v>
      </c>
      <c r="M85" s="36">
        <v>1542</v>
      </c>
      <c r="N85" s="36">
        <v>154.85499999999999</v>
      </c>
      <c r="O85" s="36">
        <v>58.172600000000003</v>
      </c>
      <c r="P85" s="36">
        <v>5</v>
      </c>
      <c r="Q85" s="36">
        <v>200</v>
      </c>
      <c r="R85" s="36">
        <v>25.0625</v>
      </c>
      <c r="S85" s="36">
        <v>5.5618299999999996</v>
      </c>
      <c r="T85" s="36">
        <v>8</v>
      </c>
      <c r="U85" s="36">
        <v>45</v>
      </c>
      <c r="V85" s="36">
        <v>91.204899999999995</v>
      </c>
      <c r="W85" s="36">
        <v>11.4763</v>
      </c>
      <c r="X85" s="36">
        <v>50</v>
      </c>
      <c r="Y85" s="36">
        <v>100</v>
      </c>
      <c r="Z85" s="36">
        <v>639.45699999999999</v>
      </c>
      <c r="AA85" s="36">
        <v>88.927800000000005</v>
      </c>
      <c r="AB85" s="36">
        <v>443</v>
      </c>
      <c r="AC85" s="36">
        <v>838</v>
      </c>
      <c r="AD85" s="36">
        <v>56862500</v>
      </c>
      <c r="AE85" s="36">
        <v>482.459</v>
      </c>
      <c r="AF85" s="36">
        <v>66.804199999999994</v>
      </c>
      <c r="AG85" s="36">
        <v>337</v>
      </c>
      <c r="AH85" s="36">
        <v>631</v>
      </c>
      <c r="AI85" s="36">
        <v>42901700</v>
      </c>
      <c r="AJ85" s="36">
        <v>441.37200000000001</v>
      </c>
      <c r="AK85" s="36">
        <v>61.037700000000001</v>
      </c>
      <c r="AL85" s="36">
        <v>309</v>
      </c>
      <c r="AM85" s="36">
        <v>577</v>
      </c>
      <c r="AN85" s="36">
        <v>39248100</v>
      </c>
      <c r="AO85" s="36">
        <v>1.7650300000000001</v>
      </c>
      <c r="AP85" s="36">
        <v>1.0989</v>
      </c>
      <c r="AQ85" s="36">
        <v>0.107904</v>
      </c>
      <c r="AR85" s="36">
        <v>5.0176999999999996</v>
      </c>
      <c r="AS85" s="36">
        <v>156952</v>
      </c>
      <c r="AT85" s="36">
        <v>1.8832199999999999</v>
      </c>
      <c r="AU85" s="36">
        <v>1.14815</v>
      </c>
      <c r="AV85" s="36">
        <v>0.12159200000000001</v>
      </c>
      <c r="AW85" s="36">
        <v>5.26837</v>
      </c>
      <c r="AX85" s="36">
        <v>167462</v>
      </c>
      <c r="AY85" s="36">
        <v>2.87616</v>
      </c>
      <c r="AZ85" s="36">
        <v>1.5662700000000001</v>
      </c>
      <c r="BA85" s="36">
        <v>0.22552700000000001</v>
      </c>
      <c r="BB85" s="36">
        <v>7.1409700000000003</v>
      </c>
      <c r="BC85" s="36">
        <v>255757</v>
      </c>
    </row>
    <row r="86" spans="1:55" ht="14.25" x14ac:dyDescent="0.25">
      <c r="A86" s="39" t="s">
        <v>2516</v>
      </c>
      <c r="B86" s="38" t="s">
        <v>1285</v>
      </c>
      <c r="C86" s="35" t="s">
        <v>1768</v>
      </c>
      <c r="D86" s="36">
        <v>46</v>
      </c>
      <c r="E86" s="78">
        <v>47655</v>
      </c>
      <c r="F86" s="36">
        <v>338.92399999999998</v>
      </c>
      <c r="G86" s="36">
        <v>23.526499999999999</v>
      </c>
      <c r="H86" s="36">
        <v>259</v>
      </c>
      <c r="I86" s="36">
        <v>425</v>
      </c>
      <c r="J86" s="36">
        <v>1446.75</v>
      </c>
      <c r="K86" s="36">
        <v>15.390599999999999</v>
      </c>
      <c r="L86" s="36">
        <v>1421</v>
      </c>
      <c r="M86" s="36">
        <v>1527</v>
      </c>
      <c r="N86" s="36">
        <v>167.44200000000001</v>
      </c>
      <c r="O86" s="36">
        <v>43.328000000000003</v>
      </c>
      <c r="P86" s="36">
        <v>5</v>
      </c>
      <c r="Q86" s="36">
        <v>200</v>
      </c>
      <c r="R86" s="36">
        <v>25.180099999999999</v>
      </c>
      <c r="S86" s="36">
        <v>2.5182799999999999</v>
      </c>
      <c r="T86" s="36">
        <v>8</v>
      </c>
      <c r="U86" s="36">
        <v>33</v>
      </c>
      <c r="V86" s="36">
        <v>88.759100000000004</v>
      </c>
      <c r="W86" s="36">
        <v>12.6599</v>
      </c>
      <c r="X86" s="36">
        <v>60</v>
      </c>
      <c r="Y86" s="36">
        <v>100</v>
      </c>
      <c r="Z86" s="36">
        <v>626.52</v>
      </c>
      <c r="AA86" s="36">
        <v>51.643000000000001</v>
      </c>
      <c r="AB86" s="36">
        <v>451</v>
      </c>
      <c r="AC86" s="36">
        <v>795</v>
      </c>
      <c r="AD86" s="36">
        <v>29856800</v>
      </c>
      <c r="AE86" s="36">
        <v>472.911</v>
      </c>
      <c r="AF86" s="36">
        <v>38.223100000000002</v>
      </c>
      <c r="AG86" s="36">
        <v>341</v>
      </c>
      <c r="AH86" s="36">
        <v>599</v>
      </c>
      <c r="AI86" s="36">
        <v>22536600</v>
      </c>
      <c r="AJ86" s="36">
        <v>432.69200000000001</v>
      </c>
      <c r="AK86" s="36">
        <v>34.757100000000001</v>
      </c>
      <c r="AL86" s="36">
        <v>312</v>
      </c>
      <c r="AM86" s="36">
        <v>547</v>
      </c>
      <c r="AN86" s="36">
        <v>20619900</v>
      </c>
      <c r="AO86" s="36">
        <v>1.43954</v>
      </c>
      <c r="AP86" s="36">
        <v>0.45404699999999998</v>
      </c>
      <c r="AQ86" s="36">
        <v>0.19587499999999999</v>
      </c>
      <c r="AR86" s="36">
        <v>3.5003000000000002</v>
      </c>
      <c r="AS86" s="36">
        <v>68601.3</v>
      </c>
      <c r="AT86" s="36">
        <v>1.55267</v>
      </c>
      <c r="AU86" s="36">
        <v>0.47398299999999999</v>
      </c>
      <c r="AV86" s="36">
        <v>0.21285299999999999</v>
      </c>
      <c r="AW86" s="36">
        <v>3.6856</v>
      </c>
      <c r="AX86" s="36">
        <v>73992.399999999994</v>
      </c>
      <c r="AY86" s="36">
        <v>2.4799199999999999</v>
      </c>
      <c r="AZ86" s="36">
        <v>0.63426499999999997</v>
      </c>
      <c r="BA86" s="36">
        <v>0.34412100000000001</v>
      </c>
      <c r="BB86" s="36">
        <v>5.3123399999999998</v>
      </c>
      <c r="BC86" s="36">
        <v>118181</v>
      </c>
    </row>
    <row r="87" spans="1:55" ht="14.25" x14ac:dyDescent="0.25">
      <c r="A87" s="39" t="s">
        <v>2517</v>
      </c>
      <c r="B87" s="38" t="s">
        <v>655</v>
      </c>
      <c r="C87" s="35" t="s">
        <v>1769</v>
      </c>
      <c r="D87" s="36">
        <v>65</v>
      </c>
      <c r="E87" s="78">
        <v>23959</v>
      </c>
      <c r="F87" s="36">
        <v>468.25200000000001</v>
      </c>
      <c r="G87" s="36">
        <v>75.333100000000002</v>
      </c>
      <c r="H87" s="36">
        <v>380</v>
      </c>
      <c r="I87" s="36">
        <v>771</v>
      </c>
      <c r="J87" s="36">
        <v>1374.6</v>
      </c>
      <c r="K87" s="36">
        <v>15.1195</v>
      </c>
      <c r="L87" s="36">
        <v>1306</v>
      </c>
      <c r="M87" s="36">
        <v>1392</v>
      </c>
      <c r="N87" s="36">
        <v>161.19800000000001</v>
      </c>
      <c r="O87" s="36">
        <v>52.301000000000002</v>
      </c>
      <c r="P87" s="36">
        <v>64</v>
      </c>
      <c r="Q87" s="36">
        <v>200</v>
      </c>
      <c r="R87" s="36">
        <v>19.214200000000002</v>
      </c>
      <c r="S87" s="36">
        <v>9.2636800000000008</v>
      </c>
      <c r="T87" s="36">
        <v>3</v>
      </c>
      <c r="U87" s="36">
        <v>45</v>
      </c>
      <c r="V87" s="36">
        <v>81.345600000000005</v>
      </c>
      <c r="W87" s="36">
        <v>11.5762</v>
      </c>
      <c r="X87" s="36">
        <v>40</v>
      </c>
      <c r="Y87" s="36">
        <v>100</v>
      </c>
      <c r="Z87" s="36">
        <v>819.36099999999999</v>
      </c>
      <c r="AA87" s="36">
        <v>110.169</v>
      </c>
      <c r="AB87" s="36">
        <v>613</v>
      </c>
      <c r="AC87" s="36">
        <v>1130</v>
      </c>
      <c r="AD87" s="36">
        <v>19627800</v>
      </c>
      <c r="AE87" s="36">
        <v>619.803</v>
      </c>
      <c r="AF87" s="36">
        <v>82.853700000000003</v>
      </c>
      <c r="AG87" s="36">
        <v>467</v>
      </c>
      <c r="AH87" s="36">
        <v>856</v>
      </c>
      <c r="AI87" s="36">
        <v>14847400</v>
      </c>
      <c r="AJ87" s="36">
        <v>567.48599999999999</v>
      </c>
      <c r="AK87" s="36">
        <v>75.711100000000002</v>
      </c>
      <c r="AL87" s="36">
        <v>428</v>
      </c>
      <c r="AM87" s="36">
        <v>784</v>
      </c>
      <c r="AN87" s="36">
        <v>13594100</v>
      </c>
      <c r="AO87" s="36">
        <v>4.8138800000000002</v>
      </c>
      <c r="AP87" s="36">
        <v>2.0458400000000001</v>
      </c>
      <c r="AQ87" s="36">
        <v>2.4336099999999998</v>
      </c>
      <c r="AR87" s="36">
        <v>24.089300000000001</v>
      </c>
      <c r="AS87" s="36">
        <v>115317</v>
      </c>
      <c r="AT87" s="36">
        <v>5.0492100000000004</v>
      </c>
      <c r="AU87" s="36">
        <v>2.1212200000000001</v>
      </c>
      <c r="AV87" s="36">
        <v>2.5825100000000001</v>
      </c>
      <c r="AW87" s="36">
        <v>25.052700000000002</v>
      </c>
      <c r="AX87" s="36">
        <v>120954</v>
      </c>
      <c r="AY87" s="36">
        <v>7.0952200000000003</v>
      </c>
      <c r="AZ87" s="36">
        <v>2.8267600000000002</v>
      </c>
      <c r="BA87" s="36">
        <v>3.8660199999999998</v>
      </c>
      <c r="BB87" s="36">
        <v>33.754100000000001</v>
      </c>
      <c r="BC87" s="36">
        <v>169966</v>
      </c>
    </row>
    <row r="88" spans="1:55" ht="14.25" x14ac:dyDescent="0.25">
      <c r="A88" s="39" t="s">
        <v>2518</v>
      </c>
      <c r="B88" s="38" t="s">
        <v>1327</v>
      </c>
      <c r="C88" s="35" t="s">
        <v>1770</v>
      </c>
      <c r="D88" s="36">
        <v>7</v>
      </c>
      <c r="E88" s="78">
        <v>1495</v>
      </c>
      <c r="F88" s="36">
        <v>301.54899999999998</v>
      </c>
      <c r="G88" s="36">
        <v>9.65062</v>
      </c>
      <c r="H88" s="36">
        <v>281</v>
      </c>
      <c r="I88" s="36">
        <v>329</v>
      </c>
      <c r="J88" s="36">
        <v>1567.32</v>
      </c>
      <c r="K88" s="36">
        <v>5.2177100000000003</v>
      </c>
      <c r="L88" s="36">
        <v>1557</v>
      </c>
      <c r="M88" s="36">
        <v>1578</v>
      </c>
      <c r="N88" s="36">
        <v>200</v>
      </c>
      <c r="O88" s="36">
        <v>0</v>
      </c>
      <c r="P88" s="36">
        <v>200</v>
      </c>
      <c r="Q88" s="36">
        <v>200</v>
      </c>
      <c r="R88" s="36">
        <v>27.407399999999999</v>
      </c>
      <c r="S88" s="36">
        <v>3.53661</v>
      </c>
      <c r="T88" s="36">
        <v>10</v>
      </c>
      <c r="U88" s="36">
        <v>33</v>
      </c>
      <c r="V88" s="36">
        <v>89.899000000000001</v>
      </c>
      <c r="W88" s="36">
        <v>10.0459</v>
      </c>
      <c r="X88" s="36">
        <v>65</v>
      </c>
      <c r="Y88" s="36">
        <v>100</v>
      </c>
      <c r="Z88" s="36">
        <v>495.48399999999998</v>
      </c>
      <c r="AA88" s="36">
        <v>32.0535</v>
      </c>
      <c r="AB88" s="36">
        <v>426</v>
      </c>
      <c r="AC88" s="36">
        <v>555</v>
      </c>
      <c r="AD88" s="36">
        <v>740748</v>
      </c>
      <c r="AE88" s="36">
        <v>373.86799999999999</v>
      </c>
      <c r="AF88" s="36">
        <v>23.498899999999999</v>
      </c>
      <c r="AG88" s="36">
        <v>323</v>
      </c>
      <c r="AH88" s="36">
        <v>418</v>
      </c>
      <c r="AI88" s="36">
        <v>558933</v>
      </c>
      <c r="AJ88" s="36">
        <v>342.017</v>
      </c>
      <c r="AK88" s="36">
        <v>21.293500000000002</v>
      </c>
      <c r="AL88" s="36">
        <v>296</v>
      </c>
      <c r="AM88" s="36">
        <v>382</v>
      </c>
      <c r="AN88" s="36">
        <v>511316</v>
      </c>
      <c r="AO88" s="36">
        <v>0.99107999999999996</v>
      </c>
      <c r="AP88" s="36">
        <v>0.24660199999999999</v>
      </c>
      <c r="AQ88" s="36">
        <v>0.58091899999999996</v>
      </c>
      <c r="AR88" s="36">
        <v>1.54566</v>
      </c>
      <c r="AS88" s="36">
        <v>1481.66</v>
      </c>
      <c r="AT88" s="36">
        <v>1.08954</v>
      </c>
      <c r="AU88" s="36">
        <v>0.256212</v>
      </c>
      <c r="AV88" s="36">
        <v>0.66338600000000003</v>
      </c>
      <c r="AW88" s="36">
        <v>1.6654899999999999</v>
      </c>
      <c r="AX88" s="36">
        <v>1628.87</v>
      </c>
      <c r="AY88" s="36">
        <v>1.83531</v>
      </c>
      <c r="AZ88" s="36">
        <v>0.31278600000000001</v>
      </c>
      <c r="BA88" s="36">
        <v>1.30307</v>
      </c>
      <c r="BB88" s="36">
        <v>2.5556899999999998</v>
      </c>
      <c r="BC88" s="36">
        <v>2743.78</v>
      </c>
    </row>
    <row r="89" spans="1:55" ht="14.25" x14ac:dyDescent="0.25">
      <c r="A89" s="39" t="s">
        <v>2519</v>
      </c>
      <c r="B89" s="38" t="s">
        <v>1341</v>
      </c>
      <c r="C89" s="35" t="s">
        <v>1771</v>
      </c>
      <c r="D89" s="36">
        <v>8</v>
      </c>
      <c r="E89" s="78">
        <v>1414</v>
      </c>
      <c r="F89" s="36">
        <v>512.63199999999995</v>
      </c>
      <c r="G89" s="36">
        <v>7.9281100000000002</v>
      </c>
      <c r="H89" s="36">
        <v>492</v>
      </c>
      <c r="I89" s="36">
        <v>526</v>
      </c>
      <c r="J89" s="36">
        <v>1222.8399999999999</v>
      </c>
      <c r="K89" s="36">
        <v>1.05637</v>
      </c>
      <c r="L89" s="36">
        <v>1221</v>
      </c>
      <c r="M89" s="36">
        <v>1227</v>
      </c>
      <c r="N89" s="36">
        <v>160.31700000000001</v>
      </c>
      <c r="O89" s="36">
        <v>67.606999999999999</v>
      </c>
      <c r="P89" s="36">
        <v>18</v>
      </c>
      <c r="Q89" s="36">
        <v>200</v>
      </c>
      <c r="R89" s="36">
        <v>16.920100000000001</v>
      </c>
      <c r="S89" s="36">
        <v>4.1958700000000002</v>
      </c>
      <c r="T89" s="36">
        <v>15</v>
      </c>
      <c r="U89" s="36">
        <v>33</v>
      </c>
      <c r="V89" s="36">
        <v>66.088499999999996</v>
      </c>
      <c r="W89" s="36">
        <v>10.936400000000001</v>
      </c>
      <c r="X89" s="36">
        <v>40</v>
      </c>
      <c r="Y89" s="36">
        <v>80</v>
      </c>
      <c r="Z89" s="36">
        <v>1028.92</v>
      </c>
      <c r="AA89" s="36">
        <v>58.308300000000003</v>
      </c>
      <c r="AB89" s="36">
        <v>873</v>
      </c>
      <c r="AC89" s="36">
        <v>1123</v>
      </c>
      <c r="AD89" s="36">
        <v>1454890</v>
      </c>
      <c r="AE89" s="36">
        <v>780.44100000000003</v>
      </c>
      <c r="AF89" s="36">
        <v>42.613399999999999</v>
      </c>
      <c r="AG89" s="36">
        <v>666</v>
      </c>
      <c r="AH89" s="36">
        <v>849</v>
      </c>
      <c r="AI89" s="36">
        <v>1103540</v>
      </c>
      <c r="AJ89" s="36">
        <v>715.31600000000003</v>
      </c>
      <c r="AK89" s="36">
        <v>38.647799999999997</v>
      </c>
      <c r="AL89" s="36">
        <v>611</v>
      </c>
      <c r="AM89" s="36">
        <v>778</v>
      </c>
      <c r="AN89" s="36">
        <v>1011460</v>
      </c>
      <c r="AO89" s="36">
        <v>9.8067700000000002</v>
      </c>
      <c r="AP89" s="36">
        <v>3.1305499999999999</v>
      </c>
      <c r="AQ89" s="36">
        <v>3.9007700000000001</v>
      </c>
      <c r="AR89" s="36">
        <v>13.949400000000001</v>
      </c>
      <c r="AS89" s="36">
        <v>13866.8</v>
      </c>
      <c r="AT89" s="36">
        <v>10.2324</v>
      </c>
      <c r="AU89" s="36">
        <v>3.24885</v>
      </c>
      <c r="AV89" s="36">
        <v>4.1084100000000001</v>
      </c>
      <c r="AW89" s="36">
        <v>14.5411</v>
      </c>
      <c r="AX89" s="36">
        <v>14468.6</v>
      </c>
      <c r="AY89" s="36">
        <v>14.066000000000001</v>
      </c>
      <c r="AZ89" s="36">
        <v>4.2508699999999999</v>
      </c>
      <c r="BA89" s="36">
        <v>6.0133799999999997</v>
      </c>
      <c r="BB89" s="36">
        <v>19.648099999999999</v>
      </c>
      <c r="BC89" s="36">
        <v>19889.400000000001</v>
      </c>
    </row>
    <row r="90" spans="1:55" ht="14.25" x14ac:dyDescent="0.25">
      <c r="A90" s="39" t="s">
        <v>2520</v>
      </c>
      <c r="B90" s="38" t="s">
        <v>1348</v>
      </c>
      <c r="C90" s="35" t="s">
        <v>1772</v>
      </c>
      <c r="D90" s="36">
        <v>66</v>
      </c>
      <c r="E90" s="78">
        <v>142037</v>
      </c>
      <c r="F90" s="36">
        <v>392.06599999999997</v>
      </c>
      <c r="G90" s="36">
        <v>36.606999999999999</v>
      </c>
      <c r="H90" s="36">
        <v>323</v>
      </c>
      <c r="I90" s="36">
        <v>511</v>
      </c>
      <c r="J90" s="36">
        <v>1493.83</v>
      </c>
      <c r="K90" s="36">
        <v>21.010200000000001</v>
      </c>
      <c r="L90" s="36">
        <v>1438</v>
      </c>
      <c r="M90" s="36">
        <v>1540</v>
      </c>
      <c r="N90" s="36">
        <v>191.339</v>
      </c>
      <c r="O90" s="36">
        <v>25.694299999999998</v>
      </c>
      <c r="P90" s="36">
        <v>49</v>
      </c>
      <c r="Q90" s="36">
        <v>200</v>
      </c>
      <c r="R90" s="36">
        <v>24.2164</v>
      </c>
      <c r="S90" s="36">
        <v>8.7797000000000001</v>
      </c>
      <c r="T90" s="36">
        <v>3</v>
      </c>
      <c r="U90" s="36">
        <v>33</v>
      </c>
      <c r="V90" s="36">
        <v>83.724699999999999</v>
      </c>
      <c r="W90" s="36">
        <v>16.860700000000001</v>
      </c>
      <c r="X90" s="36">
        <v>13</v>
      </c>
      <c r="Y90" s="36">
        <v>100</v>
      </c>
      <c r="Z90" s="36">
        <v>633.17600000000004</v>
      </c>
      <c r="AA90" s="36">
        <v>81.352699999999999</v>
      </c>
      <c r="AB90" s="36">
        <v>394</v>
      </c>
      <c r="AC90" s="36">
        <v>865</v>
      </c>
      <c r="AD90" s="36">
        <v>89934500</v>
      </c>
      <c r="AE90" s="36">
        <v>478.34899999999999</v>
      </c>
      <c r="AF90" s="36">
        <v>60.328600000000002</v>
      </c>
      <c r="AG90" s="36">
        <v>302</v>
      </c>
      <c r="AH90" s="36">
        <v>651</v>
      </c>
      <c r="AI90" s="36">
        <v>67943200</v>
      </c>
      <c r="AJ90" s="36">
        <v>437.78699999999998</v>
      </c>
      <c r="AK90" s="36">
        <v>54.897599999999997</v>
      </c>
      <c r="AL90" s="36">
        <v>278</v>
      </c>
      <c r="AM90" s="36">
        <v>596</v>
      </c>
      <c r="AN90" s="36">
        <v>62182000</v>
      </c>
      <c r="AO90" s="36">
        <v>2.8641899999999998</v>
      </c>
      <c r="AP90" s="36">
        <v>0.78615100000000004</v>
      </c>
      <c r="AQ90" s="36">
        <v>1.4712799999999999</v>
      </c>
      <c r="AR90" s="36">
        <v>6.32714</v>
      </c>
      <c r="AS90" s="36">
        <v>406822</v>
      </c>
      <c r="AT90" s="36">
        <v>3.0302899999999999</v>
      </c>
      <c r="AU90" s="36">
        <v>0.81428599999999995</v>
      </c>
      <c r="AV90" s="36">
        <v>1.5850500000000001</v>
      </c>
      <c r="AW90" s="36">
        <v>6.6135900000000003</v>
      </c>
      <c r="AX90" s="36">
        <v>430413</v>
      </c>
      <c r="AY90" s="36">
        <v>4.3765700000000001</v>
      </c>
      <c r="AZ90" s="36">
        <v>1.07254</v>
      </c>
      <c r="BA90" s="36">
        <v>2.3954300000000002</v>
      </c>
      <c r="BB90" s="36">
        <v>9.1520399999999995</v>
      </c>
      <c r="BC90" s="36">
        <v>621635</v>
      </c>
    </row>
    <row r="91" spans="1:55" ht="14.25" x14ac:dyDescent="0.25">
      <c r="A91" s="39" t="s">
        <v>2521</v>
      </c>
      <c r="B91" s="38" t="s">
        <v>1806</v>
      </c>
      <c r="C91" s="35" t="s">
        <v>1773</v>
      </c>
      <c r="D91" s="36">
        <v>47</v>
      </c>
      <c r="E91" s="78">
        <v>57573</v>
      </c>
      <c r="F91" s="36">
        <v>256.82400000000001</v>
      </c>
      <c r="G91" s="36">
        <v>7.7628000000000004</v>
      </c>
      <c r="H91" s="36">
        <v>239</v>
      </c>
      <c r="I91" s="36">
        <v>271</v>
      </c>
      <c r="J91" s="36">
        <v>1488.4</v>
      </c>
      <c r="K91" s="36">
        <v>9.6483899999999991</v>
      </c>
      <c r="L91" s="36">
        <v>1466</v>
      </c>
      <c r="M91" s="36">
        <v>1518</v>
      </c>
      <c r="N91" s="36">
        <v>200</v>
      </c>
      <c r="O91" s="36">
        <v>0</v>
      </c>
      <c r="P91" s="36">
        <v>200</v>
      </c>
      <c r="Q91" s="36">
        <v>200</v>
      </c>
      <c r="R91" s="36">
        <v>11.384</v>
      </c>
      <c r="S91" s="36">
        <v>8.3234200000000005</v>
      </c>
      <c r="T91" s="36">
        <v>3</v>
      </c>
      <c r="U91" s="36">
        <v>45</v>
      </c>
      <c r="V91" s="36">
        <v>60.525300000000001</v>
      </c>
      <c r="W91" s="36">
        <v>12.5189</v>
      </c>
      <c r="X91" s="36">
        <v>46</v>
      </c>
      <c r="Y91" s="36">
        <v>97</v>
      </c>
      <c r="Z91" s="36">
        <v>433.03300000000002</v>
      </c>
      <c r="AA91" s="36">
        <v>22.516999999999999</v>
      </c>
      <c r="AB91" s="36">
        <v>393</v>
      </c>
      <c r="AC91" s="36">
        <v>505</v>
      </c>
      <c r="AD91" s="36">
        <v>24926200</v>
      </c>
      <c r="AE91" s="36">
        <v>328.65600000000001</v>
      </c>
      <c r="AF91" s="36">
        <v>16.244700000000002</v>
      </c>
      <c r="AG91" s="36">
        <v>299</v>
      </c>
      <c r="AH91" s="36">
        <v>381</v>
      </c>
      <c r="AI91" s="36">
        <v>18918100</v>
      </c>
      <c r="AJ91" s="36">
        <v>301.21600000000001</v>
      </c>
      <c r="AK91" s="36">
        <v>14.6485</v>
      </c>
      <c r="AL91" s="36">
        <v>274</v>
      </c>
      <c r="AM91" s="36">
        <v>348</v>
      </c>
      <c r="AN91" s="36">
        <v>17338600</v>
      </c>
      <c r="AO91" s="36">
        <v>0.88434699999999999</v>
      </c>
      <c r="AP91" s="36">
        <v>0.17438100000000001</v>
      </c>
      <c r="AQ91" s="36">
        <v>0.524926</v>
      </c>
      <c r="AR91" s="36">
        <v>2.2708200000000001</v>
      </c>
      <c r="AS91" s="36">
        <v>50904.800000000003</v>
      </c>
      <c r="AT91" s="36">
        <v>0.98101300000000002</v>
      </c>
      <c r="AU91" s="36">
        <v>0.183363</v>
      </c>
      <c r="AV91" s="36">
        <v>0.56600899999999998</v>
      </c>
      <c r="AW91" s="36">
        <v>2.4194599999999999</v>
      </c>
      <c r="AX91" s="36">
        <v>56469.1</v>
      </c>
      <c r="AY91" s="36">
        <v>1.6712</v>
      </c>
      <c r="AZ91" s="36">
        <v>0.22792299999999999</v>
      </c>
      <c r="BA91" s="36">
        <v>1.1793800000000001</v>
      </c>
      <c r="BB91" s="36">
        <v>3.44556</v>
      </c>
      <c r="BC91" s="36">
        <v>96197.7</v>
      </c>
    </row>
    <row r="92" spans="1:55" ht="14.25" x14ac:dyDescent="0.25">
      <c r="A92" s="39" t="s">
        <v>2522</v>
      </c>
      <c r="B92" s="38" t="s">
        <v>1391</v>
      </c>
      <c r="C92" s="35" t="s">
        <v>1774</v>
      </c>
      <c r="D92" s="36">
        <v>48</v>
      </c>
      <c r="E92" s="78">
        <v>81664</v>
      </c>
      <c r="F92" s="36">
        <v>640.24199999999996</v>
      </c>
      <c r="G92" s="36">
        <v>10.3735</v>
      </c>
      <c r="H92" s="36">
        <v>603</v>
      </c>
      <c r="I92" s="36">
        <v>661</v>
      </c>
      <c r="J92" s="36">
        <v>1107.22</v>
      </c>
      <c r="K92" s="36">
        <v>9.6462000000000003</v>
      </c>
      <c r="L92" s="36">
        <v>1085</v>
      </c>
      <c r="M92" s="36">
        <v>1132</v>
      </c>
      <c r="N92" s="36">
        <v>197.86099999999999</v>
      </c>
      <c r="O92" s="36">
        <v>17.922799999999999</v>
      </c>
      <c r="P92" s="36">
        <v>38</v>
      </c>
      <c r="Q92" s="36">
        <v>200</v>
      </c>
      <c r="R92" s="36">
        <v>22.1797</v>
      </c>
      <c r="S92" s="36">
        <v>16.828499999999998</v>
      </c>
      <c r="T92" s="36">
        <v>3</v>
      </c>
      <c r="U92" s="36">
        <v>45</v>
      </c>
      <c r="V92" s="36">
        <v>77.830200000000005</v>
      </c>
      <c r="W92" s="36">
        <v>22.9605</v>
      </c>
      <c r="X92" s="36">
        <v>13</v>
      </c>
      <c r="Y92" s="36">
        <v>100</v>
      </c>
      <c r="Z92" s="36">
        <v>1552.23</v>
      </c>
      <c r="AA92" s="36">
        <v>179.88200000000001</v>
      </c>
      <c r="AB92" s="36">
        <v>1042</v>
      </c>
      <c r="AC92" s="36">
        <v>1828</v>
      </c>
      <c r="AD92" s="36">
        <v>126573000</v>
      </c>
      <c r="AE92" s="36">
        <v>1174.3800000000001</v>
      </c>
      <c r="AF92" s="36">
        <v>131.173</v>
      </c>
      <c r="AG92" s="36">
        <v>799</v>
      </c>
      <c r="AH92" s="36">
        <v>1377</v>
      </c>
      <c r="AI92" s="36">
        <v>95762100</v>
      </c>
      <c r="AJ92" s="36">
        <v>1075.32</v>
      </c>
      <c r="AK92" s="36">
        <v>118.693</v>
      </c>
      <c r="AL92" s="36">
        <v>735</v>
      </c>
      <c r="AM92" s="36">
        <v>1260</v>
      </c>
      <c r="AN92" s="36">
        <v>87685000</v>
      </c>
      <c r="AO92" s="36">
        <v>19.7211</v>
      </c>
      <c r="AP92" s="36">
        <v>2.42313</v>
      </c>
      <c r="AQ92" s="36">
        <v>7.52623</v>
      </c>
      <c r="AR92" s="36">
        <v>30.248999999999999</v>
      </c>
      <c r="AS92" s="36">
        <v>1608120</v>
      </c>
      <c r="AT92" s="36">
        <v>20.500699999999998</v>
      </c>
      <c r="AU92" s="36">
        <v>2.51464</v>
      </c>
      <c r="AV92" s="36">
        <v>7.8710399999999998</v>
      </c>
      <c r="AW92" s="36">
        <v>31.443200000000001</v>
      </c>
      <c r="AX92" s="36">
        <v>1671690</v>
      </c>
      <c r="AY92" s="36">
        <v>28.408000000000001</v>
      </c>
      <c r="AZ92" s="36">
        <v>3.3770799999999999</v>
      </c>
      <c r="BA92" s="36">
        <v>11.2125</v>
      </c>
      <c r="BB92" s="36">
        <v>42.890500000000003</v>
      </c>
      <c r="BC92" s="36">
        <v>2316480</v>
      </c>
    </row>
    <row r="93" spans="1:55" ht="14.25" x14ac:dyDescent="0.25">
      <c r="A93" s="39" t="s">
        <v>2523</v>
      </c>
      <c r="B93" s="38" t="s">
        <v>1807</v>
      </c>
      <c r="C93" s="35" t="s">
        <v>1775</v>
      </c>
      <c r="D93" s="36">
        <v>10</v>
      </c>
      <c r="E93" s="78">
        <v>6976</v>
      </c>
      <c r="F93" s="36">
        <v>441.91899999999998</v>
      </c>
      <c r="G93" s="36">
        <v>23.862200000000001</v>
      </c>
      <c r="H93" s="36">
        <v>402</v>
      </c>
      <c r="I93" s="36">
        <v>523</v>
      </c>
      <c r="J93" s="36">
        <v>1376.4</v>
      </c>
      <c r="K93" s="36">
        <v>6.1980300000000002</v>
      </c>
      <c r="L93" s="36">
        <v>1355</v>
      </c>
      <c r="M93" s="36">
        <v>1384</v>
      </c>
      <c r="N93" s="36">
        <v>194.57300000000001</v>
      </c>
      <c r="O93" s="36">
        <v>24.738900000000001</v>
      </c>
      <c r="P93" s="36">
        <v>64</v>
      </c>
      <c r="Q93" s="36">
        <v>200</v>
      </c>
      <c r="R93" s="36">
        <v>16.932600000000001</v>
      </c>
      <c r="S93" s="36">
        <v>6.6099100000000002</v>
      </c>
      <c r="T93" s="36">
        <v>8</v>
      </c>
      <c r="U93" s="36">
        <v>26</v>
      </c>
      <c r="V93" s="36">
        <v>85.261099999999999</v>
      </c>
      <c r="W93" s="36">
        <v>7.1237300000000001</v>
      </c>
      <c r="X93" s="36">
        <v>74</v>
      </c>
      <c r="Y93" s="36">
        <v>94</v>
      </c>
      <c r="Z93" s="36">
        <v>737.47699999999998</v>
      </c>
      <c r="AA93" s="36">
        <v>37.479700000000001</v>
      </c>
      <c r="AB93" s="36">
        <v>677</v>
      </c>
      <c r="AC93" s="36">
        <v>931</v>
      </c>
      <c r="AD93" s="36">
        <v>5144640</v>
      </c>
      <c r="AE93" s="36">
        <v>559.37199999999996</v>
      </c>
      <c r="AF93" s="36">
        <v>27.7776</v>
      </c>
      <c r="AG93" s="36">
        <v>514</v>
      </c>
      <c r="AH93" s="36">
        <v>704</v>
      </c>
      <c r="AI93" s="36">
        <v>3902180</v>
      </c>
      <c r="AJ93" s="36">
        <v>512.58500000000004</v>
      </c>
      <c r="AK93" s="36">
        <v>25.265899999999998</v>
      </c>
      <c r="AL93" s="36">
        <v>471</v>
      </c>
      <c r="AM93" s="36">
        <v>644</v>
      </c>
      <c r="AN93" s="36">
        <v>3575800</v>
      </c>
      <c r="AO93" s="36">
        <v>4.6490600000000004</v>
      </c>
      <c r="AP93" s="36">
        <v>0.74490199999999995</v>
      </c>
      <c r="AQ93" s="36">
        <v>3.3196599999999998</v>
      </c>
      <c r="AR93" s="36">
        <v>7.2895500000000002</v>
      </c>
      <c r="AS93" s="36">
        <v>32431.8</v>
      </c>
      <c r="AT93" s="36">
        <v>4.8631900000000003</v>
      </c>
      <c r="AU93" s="36">
        <v>0.76646999999999998</v>
      </c>
      <c r="AV93" s="36">
        <v>3.50522</v>
      </c>
      <c r="AW93" s="36">
        <v>7.5874499999999996</v>
      </c>
      <c r="AX93" s="36">
        <v>33925.599999999999</v>
      </c>
      <c r="AY93" s="36">
        <v>6.6458000000000004</v>
      </c>
      <c r="AZ93" s="36">
        <v>0.95543500000000003</v>
      </c>
      <c r="BA93" s="36">
        <v>5.04087</v>
      </c>
      <c r="BB93" s="36">
        <v>10.1387</v>
      </c>
      <c r="BC93" s="36">
        <v>46361.1</v>
      </c>
    </row>
    <row r="94" spans="1:55" ht="14.25" x14ac:dyDescent="0.25">
      <c r="A94" s="39" t="s">
        <v>2524</v>
      </c>
      <c r="B94" s="38" t="s">
        <v>1808</v>
      </c>
      <c r="C94" s="35" t="s">
        <v>1776</v>
      </c>
      <c r="D94" s="36">
        <v>49</v>
      </c>
      <c r="E94" s="78">
        <v>355989</v>
      </c>
      <c r="F94" s="36">
        <v>351.16800000000001</v>
      </c>
      <c r="G94" s="36">
        <v>31.471800000000002</v>
      </c>
      <c r="H94" s="36">
        <v>303</v>
      </c>
      <c r="I94" s="36">
        <v>409</v>
      </c>
      <c r="J94" s="36">
        <v>1363.11</v>
      </c>
      <c r="K94" s="36">
        <v>26.814</v>
      </c>
      <c r="L94" s="36">
        <v>1298</v>
      </c>
      <c r="M94" s="36">
        <v>1420</v>
      </c>
      <c r="N94" s="36">
        <v>200</v>
      </c>
      <c r="O94" s="36">
        <v>0</v>
      </c>
      <c r="P94" s="36">
        <v>200</v>
      </c>
      <c r="Q94" s="36">
        <v>200</v>
      </c>
      <c r="R94" s="36">
        <v>9.3908100000000001</v>
      </c>
      <c r="S94" s="36">
        <v>7.2156000000000002</v>
      </c>
      <c r="T94" s="36">
        <v>3</v>
      </c>
      <c r="U94" s="36">
        <v>33</v>
      </c>
      <c r="V94" s="36">
        <v>57.585700000000003</v>
      </c>
      <c r="W94" s="36">
        <v>13.5976</v>
      </c>
      <c r="X94" s="36">
        <v>13</v>
      </c>
      <c r="Y94" s="36">
        <v>85</v>
      </c>
      <c r="Z94" s="36">
        <v>622.74900000000002</v>
      </c>
      <c r="AA94" s="36">
        <v>58.625900000000001</v>
      </c>
      <c r="AB94" s="36">
        <v>438</v>
      </c>
      <c r="AC94" s="36">
        <v>828</v>
      </c>
      <c r="AD94" s="36">
        <v>221692000</v>
      </c>
      <c r="AE94" s="36">
        <v>473.10300000000001</v>
      </c>
      <c r="AF94" s="36">
        <v>44.148099999999999</v>
      </c>
      <c r="AG94" s="36">
        <v>335</v>
      </c>
      <c r="AH94" s="36">
        <v>626</v>
      </c>
      <c r="AI94" s="36">
        <v>168420000</v>
      </c>
      <c r="AJ94" s="36">
        <v>433.75799999999998</v>
      </c>
      <c r="AK94" s="36">
        <v>40.364600000000003</v>
      </c>
      <c r="AL94" s="36">
        <v>308</v>
      </c>
      <c r="AM94" s="36">
        <v>573</v>
      </c>
      <c r="AN94" s="36">
        <v>154413000</v>
      </c>
      <c r="AO94" s="36">
        <v>2.7869299999999999</v>
      </c>
      <c r="AP94" s="36">
        <v>1.0952200000000001</v>
      </c>
      <c r="AQ94" s="36">
        <v>1.1483399999999999</v>
      </c>
      <c r="AR94" s="36">
        <v>6.5148099999999998</v>
      </c>
      <c r="AS94" s="36">
        <v>992118</v>
      </c>
      <c r="AT94" s="36">
        <v>2.956</v>
      </c>
      <c r="AU94" s="36">
        <v>1.13703</v>
      </c>
      <c r="AV94" s="36">
        <v>1.2566299999999999</v>
      </c>
      <c r="AW94" s="36">
        <v>6.8364700000000003</v>
      </c>
      <c r="AX94" s="36">
        <v>1052300</v>
      </c>
      <c r="AY94" s="36">
        <v>4.2833800000000002</v>
      </c>
      <c r="AZ94" s="36">
        <v>1.47803</v>
      </c>
      <c r="BA94" s="36">
        <v>2.0722999999999998</v>
      </c>
      <c r="BB94" s="36">
        <v>9.2224000000000004</v>
      </c>
      <c r="BC94" s="36">
        <v>1524840</v>
      </c>
    </row>
    <row r="95" spans="1:55" ht="14.25" x14ac:dyDescent="0.25">
      <c r="A95" s="39" t="s">
        <v>2525</v>
      </c>
      <c r="B95" s="38" t="s">
        <v>1474</v>
      </c>
      <c r="C95" s="35" t="s">
        <v>1777</v>
      </c>
      <c r="D95" s="36">
        <v>50</v>
      </c>
      <c r="E95" s="78">
        <v>377871</v>
      </c>
      <c r="F95" s="36">
        <v>320.17700000000002</v>
      </c>
      <c r="G95" s="36">
        <v>38.387999999999998</v>
      </c>
      <c r="H95" s="36">
        <v>247</v>
      </c>
      <c r="I95" s="36">
        <v>418</v>
      </c>
      <c r="J95" s="36">
        <v>1513.29</v>
      </c>
      <c r="K95" s="36">
        <v>28.507999999999999</v>
      </c>
      <c r="L95" s="36">
        <v>1441</v>
      </c>
      <c r="M95" s="36">
        <v>1569</v>
      </c>
      <c r="N95" s="36">
        <v>198.37700000000001</v>
      </c>
      <c r="O95" s="36">
        <v>16.192499999999999</v>
      </c>
      <c r="P95" s="36">
        <v>18</v>
      </c>
      <c r="Q95" s="36">
        <v>200</v>
      </c>
      <c r="R95" s="36">
        <v>14.3947</v>
      </c>
      <c r="S95" s="36">
        <v>3.9939800000000001</v>
      </c>
      <c r="T95" s="36">
        <v>3</v>
      </c>
      <c r="U95" s="36">
        <v>33</v>
      </c>
      <c r="V95" s="36">
        <v>49.003799999999998</v>
      </c>
      <c r="W95" s="36">
        <v>9.7091700000000003</v>
      </c>
      <c r="X95" s="36">
        <v>13</v>
      </c>
      <c r="Y95" s="36">
        <v>80</v>
      </c>
      <c r="Z95" s="36">
        <v>458.89499999999998</v>
      </c>
      <c r="AA95" s="36">
        <v>59.0991</v>
      </c>
      <c r="AB95" s="36">
        <v>360</v>
      </c>
      <c r="AC95" s="36">
        <v>672</v>
      </c>
      <c r="AD95" s="36">
        <v>173394000</v>
      </c>
      <c r="AE95" s="36">
        <v>349.15199999999999</v>
      </c>
      <c r="AF95" s="36">
        <v>44.628399999999999</v>
      </c>
      <c r="AG95" s="36">
        <v>274</v>
      </c>
      <c r="AH95" s="36">
        <v>508</v>
      </c>
      <c r="AI95" s="36">
        <v>131927000</v>
      </c>
      <c r="AJ95" s="36">
        <v>320.25200000000001</v>
      </c>
      <c r="AK95" s="36">
        <v>40.848300000000002</v>
      </c>
      <c r="AL95" s="36">
        <v>252</v>
      </c>
      <c r="AM95" s="36">
        <v>465</v>
      </c>
      <c r="AN95" s="36">
        <v>121008000</v>
      </c>
      <c r="AO95" s="36">
        <v>2.2866300000000002</v>
      </c>
      <c r="AP95" s="36">
        <v>0.96416100000000005</v>
      </c>
      <c r="AQ95" s="36">
        <v>0.490041</v>
      </c>
      <c r="AR95" s="36">
        <v>5.8226399999999998</v>
      </c>
      <c r="AS95" s="36">
        <v>864006</v>
      </c>
      <c r="AT95" s="36">
        <v>2.4376600000000002</v>
      </c>
      <c r="AU95" s="36">
        <v>1.0004900000000001</v>
      </c>
      <c r="AV95" s="36">
        <v>0.51773499999999995</v>
      </c>
      <c r="AW95" s="36">
        <v>6.1093799999999998</v>
      </c>
      <c r="AX95" s="36">
        <v>921074</v>
      </c>
      <c r="AY95" s="36">
        <v>3.5160100000000001</v>
      </c>
      <c r="AZ95" s="36">
        <v>1.2897400000000001</v>
      </c>
      <c r="BA95" s="36">
        <v>1.0859300000000001</v>
      </c>
      <c r="BB95" s="36">
        <v>8.2396999999999991</v>
      </c>
      <c r="BC95" s="36">
        <v>1328530</v>
      </c>
    </row>
    <row r="96" spans="1:55" ht="14.25" x14ac:dyDescent="0.25">
      <c r="A96" s="39" t="s">
        <v>2526</v>
      </c>
      <c r="B96" s="38" t="s">
        <v>340</v>
      </c>
      <c r="C96" s="35" t="s">
        <v>1778</v>
      </c>
      <c r="D96" s="36">
        <v>51</v>
      </c>
      <c r="E96" s="78">
        <v>522030</v>
      </c>
      <c r="F96" s="36">
        <v>469.54</v>
      </c>
      <c r="G96" s="36">
        <v>27.366</v>
      </c>
      <c r="H96" s="36">
        <v>406</v>
      </c>
      <c r="I96" s="36">
        <v>524</v>
      </c>
      <c r="J96" s="36">
        <v>1250.68</v>
      </c>
      <c r="K96" s="36">
        <v>28.360199999999999</v>
      </c>
      <c r="L96" s="36">
        <v>1192</v>
      </c>
      <c r="M96" s="36">
        <v>1326</v>
      </c>
      <c r="N96" s="36">
        <v>199.95099999999999</v>
      </c>
      <c r="O96" s="36">
        <v>2.8757000000000001</v>
      </c>
      <c r="P96" s="36">
        <v>32</v>
      </c>
      <c r="Q96" s="36">
        <v>200</v>
      </c>
      <c r="R96" s="36">
        <v>10.908799999999999</v>
      </c>
      <c r="S96" s="36">
        <v>11.0358</v>
      </c>
      <c r="T96" s="36">
        <v>3</v>
      </c>
      <c r="U96" s="36">
        <v>45</v>
      </c>
      <c r="V96" s="36">
        <v>55.694000000000003</v>
      </c>
      <c r="W96" s="36">
        <v>20.337199999999999</v>
      </c>
      <c r="X96" s="36">
        <v>13</v>
      </c>
      <c r="Y96" s="36">
        <v>100</v>
      </c>
      <c r="Z96" s="36">
        <v>889.06799999999998</v>
      </c>
      <c r="AA96" s="36">
        <v>127.25700000000001</v>
      </c>
      <c r="AB96" s="36">
        <v>581</v>
      </c>
      <c r="AC96" s="36">
        <v>1274</v>
      </c>
      <c r="AD96" s="36">
        <v>464120000</v>
      </c>
      <c r="AE96" s="36">
        <v>675.572</v>
      </c>
      <c r="AF96" s="36">
        <v>94.366600000000005</v>
      </c>
      <c r="AG96" s="36">
        <v>445</v>
      </c>
      <c r="AH96" s="36">
        <v>960</v>
      </c>
      <c r="AI96" s="36">
        <v>352669000</v>
      </c>
      <c r="AJ96" s="36">
        <v>619.45500000000004</v>
      </c>
      <c r="AK96" s="36">
        <v>85.853200000000001</v>
      </c>
      <c r="AL96" s="36">
        <v>410</v>
      </c>
      <c r="AM96" s="36">
        <v>878</v>
      </c>
      <c r="AN96" s="36">
        <v>323374000</v>
      </c>
      <c r="AO96" s="36">
        <v>8.0128500000000003</v>
      </c>
      <c r="AP96" s="36">
        <v>1.83162</v>
      </c>
      <c r="AQ96" s="36">
        <v>3.97241</v>
      </c>
      <c r="AR96" s="36">
        <v>25.3184</v>
      </c>
      <c r="AS96" s="36">
        <v>4182950</v>
      </c>
      <c r="AT96" s="36">
        <v>8.3763500000000004</v>
      </c>
      <c r="AU96" s="36">
        <v>1.9012500000000001</v>
      </c>
      <c r="AV96" s="36">
        <v>4.1862399999999997</v>
      </c>
      <c r="AW96" s="36">
        <v>26.373999999999999</v>
      </c>
      <c r="AX96" s="36">
        <v>4372710</v>
      </c>
      <c r="AY96" s="36">
        <v>11.5075</v>
      </c>
      <c r="AZ96" s="36">
        <v>2.5283099999999998</v>
      </c>
      <c r="BA96" s="36">
        <v>5.9157700000000002</v>
      </c>
      <c r="BB96" s="36">
        <v>34.889400000000002</v>
      </c>
      <c r="BC96" s="36">
        <v>6007260</v>
      </c>
    </row>
    <row r="97" spans="1:55" ht="14.25" x14ac:dyDescent="0.25">
      <c r="A97" s="39" t="s">
        <v>2527</v>
      </c>
      <c r="B97" s="38" t="s">
        <v>1809</v>
      </c>
      <c r="C97" s="35" t="s">
        <v>1779</v>
      </c>
      <c r="D97" s="36">
        <v>11</v>
      </c>
      <c r="E97" s="78">
        <v>4092</v>
      </c>
      <c r="F97" s="36">
        <v>611.15300000000002</v>
      </c>
      <c r="G97" s="36">
        <v>49.724600000000002</v>
      </c>
      <c r="H97" s="36">
        <v>508</v>
      </c>
      <c r="I97" s="36">
        <v>774</v>
      </c>
      <c r="J97" s="36">
        <v>1335.35</v>
      </c>
      <c r="K97" s="36">
        <v>12.369400000000001</v>
      </c>
      <c r="L97" s="36">
        <v>1297</v>
      </c>
      <c r="M97" s="36">
        <v>1361</v>
      </c>
      <c r="N97" s="36">
        <v>99.490300000000005</v>
      </c>
      <c r="O97" s="36">
        <v>32.4345</v>
      </c>
      <c r="P97" s="36">
        <v>64</v>
      </c>
      <c r="Q97" s="36">
        <v>200</v>
      </c>
      <c r="R97" s="36">
        <v>21.8476</v>
      </c>
      <c r="S97" s="36">
        <v>5.7300399999999998</v>
      </c>
      <c r="T97" s="36">
        <v>3</v>
      </c>
      <c r="U97" s="36">
        <v>45</v>
      </c>
      <c r="V97" s="36">
        <v>75.669200000000004</v>
      </c>
      <c r="W97" s="36">
        <v>9.0873000000000008</v>
      </c>
      <c r="X97" s="36">
        <v>40</v>
      </c>
      <c r="Y97" s="36">
        <v>100</v>
      </c>
      <c r="Z97" s="36">
        <v>991.94100000000003</v>
      </c>
      <c r="AA97" s="36">
        <v>85.174300000000002</v>
      </c>
      <c r="AB97" s="36">
        <v>773</v>
      </c>
      <c r="AC97" s="36">
        <v>1358</v>
      </c>
      <c r="AD97" s="36">
        <v>4059020</v>
      </c>
      <c r="AE97" s="36">
        <v>751.74099999999999</v>
      </c>
      <c r="AF97" s="36">
        <v>63.709400000000002</v>
      </c>
      <c r="AG97" s="36">
        <v>588</v>
      </c>
      <c r="AH97" s="36">
        <v>1025</v>
      </c>
      <c r="AI97" s="36">
        <v>3076130</v>
      </c>
      <c r="AJ97" s="36">
        <v>688.697</v>
      </c>
      <c r="AK97" s="36">
        <v>58.182499999999997</v>
      </c>
      <c r="AL97" s="36">
        <v>540</v>
      </c>
      <c r="AM97" s="36">
        <v>937</v>
      </c>
      <c r="AN97" s="36">
        <v>2818150</v>
      </c>
      <c r="AO97" s="36">
        <v>9.2293199999999995</v>
      </c>
      <c r="AP97" s="36">
        <v>2.3027000000000002</v>
      </c>
      <c r="AQ97" s="36">
        <v>4.2766900000000003</v>
      </c>
      <c r="AR97" s="36">
        <v>20.582699999999999</v>
      </c>
      <c r="AS97" s="36">
        <v>37766.400000000001</v>
      </c>
      <c r="AT97" s="36">
        <v>9.6151800000000005</v>
      </c>
      <c r="AU97" s="36">
        <v>2.3811200000000001</v>
      </c>
      <c r="AV97" s="36">
        <v>4.4949199999999996</v>
      </c>
      <c r="AW97" s="36">
        <v>21.376300000000001</v>
      </c>
      <c r="AX97" s="36">
        <v>39345.300000000003</v>
      </c>
      <c r="AY97" s="36">
        <v>13.102499999999999</v>
      </c>
      <c r="AZ97" s="36">
        <v>3.1161400000000001</v>
      </c>
      <c r="BA97" s="36">
        <v>6.4323300000000003</v>
      </c>
      <c r="BB97" s="36">
        <v>29.316700000000001</v>
      </c>
      <c r="BC97" s="36">
        <v>53615.5</v>
      </c>
    </row>
    <row r="98" spans="1:55" ht="14.25" x14ac:dyDescent="0.25">
      <c r="A98" s="39" t="s">
        <v>2528</v>
      </c>
      <c r="B98" s="38" t="s">
        <v>1810</v>
      </c>
      <c r="C98" s="35" t="s">
        <v>1780</v>
      </c>
      <c r="D98" s="36">
        <v>52</v>
      </c>
      <c r="E98" s="78">
        <v>642217</v>
      </c>
      <c r="F98" s="36">
        <v>423.17899999999997</v>
      </c>
      <c r="G98" s="36">
        <v>43.723199999999999</v>
      </c>
      <c r="H98" s="36">
        <v>335</v>
      </c>
      <c r="I98" s="36">
        <v>521</v>
      </c>
      <c r="J98" s="36">
        <v>1265.45</v>
      </c>
      <c r="K98" s="36">
        <v>31.897500000000001</v>
      </c>
      <c r="L98" s="36">
        <v>1196</v>
      </c>
      <c r="M98" s="36">
        <v>1330</v>
      </c>
      <c r="N98" s="36">
        <v>199.994</v>
      </c>
      <c r="O98" s="36">
        <v>0.234958</v>
      </c>
      <c r="P98" s="36">
        <v>191</v>
      </c>
      <c r="Q98" s="36">
        <v>200</v>
      </c>
      <c r="R98" s="36">
        <v>9.1455000000000002</v>
      </c>
      <c r="S98" s="36">
        <v>6.4256500000000001</v>
      </c>
      <c r="T98" s="36">
        <v>3</v>
      </c>
      <c r="U98" s="36">
        <v>45</v>
      </c>
      <c r="V98" s="36">
        <v>48.300400000000003</v>
      </c>
      <c r="W98" s="36">
        <v>14.0844</v>
      </c>
      <c r="X98" s="36">
        <v>13</v>
      </c>
      <c r="Y98" s="36">
        <v>100</v>
      </c>
      <c r="Z98" s="36">
        <v>777.42899999999997</v>
      </c>
      <c r="AA98" s="36">
        <v>86.990799999999993</v>
      </c>
      <c r="AB98" s="36">
        <v>591</v>
      </c>
      <c r="AC98" s="36">
        <v>1237</v>
      </c>
      <c r="AD98" s="36">
        <v>498967000</v>
      </c>
      <c r="AE98" s="36">
        <v>591.83500000000004</v>
      </c>
      <c r="AF98" s="36">
        <v>65.764899999999997</v>
      </c>
      <c r="AG98" s="36">
        <v>453</v>
      </c>
      <c r="AH98" s="36">
        <v>932</v>
      </c>
      <c r="AI98" s="36">
        <v>379850000</v>
      </c>
      <c r="AJ98" s="36">
        <v>542.97199999999998</v>
      </c>
      <c r="AK98" s="36">
        <v>60.201900000000002</v>
      </c>
      <c r="AL98" s="36">
        <v>416</v>
      </c>
      <c r="AM98" s="36">
        <v>852</v>
      </c>
      <c r="AN98" s="36">
        <v>348489000</v>
      </c>
      <c r="AO98" s="36">
        <v>6.5653699999999997</v>
      </c>
      <c r="AP98" s="36">
        <v>2.1709700000000001</v>
      </c>
      <c r="AQ98" s="36">
        <v>2.5673599999999999</v>
      </c>
      <c r="AR98" s="36">
        <v>17.629799999999999</v>
      </c>
      <c r="AS98" s="36">
        <v>4213760</v>
      </c>
      <c r="AT98" s="36">
        <v>6.8779599999999999</v>
      </c>
      <c r="AU98" s="36">
        <v>2.2545000000000002</v>
      </c>
      <c r="AV98" s="36">
        <v>2.7310099999999999</v>
      </c>
      <c r="AW98" s="36">
        <v>18.356200000000001</v>
      </c>
      <c r="AX98" s="36">
        <v>4414390</v>
      </c>
      <c r="AY98" s="36">
        <v>9.4623100000000004</v>
      </c>
      <c r="AZ98" s="36">
        <v>2.9829400000000001</v>
      </c>
      <c r="BA98" s="36">
        <v>3.9779100000000001</v>
      </c>
      <c r="BB98" s="36">
        <v>24.717300000000002</v>
      </c>
      <c r="BC98" s="36">
        <v>6073070</v>
      </c>
    </row>
    <row r="99" spans="1:55" ht="14.25" x14ac:dyDescent="0.25">
      <c r="A99" s="39" t="s">
        <v>2529</v>
      </c>
      <c r="B99" s="38" t="s">
        <v>1554</v>
      </c>
      <c r="C99" s="35" t="s">
        <v>1781</v>
      </c>
      <c r="D99" s="36">
        <v>53</v>
      </c>
      <c r="E99" s="78">
        <v>218068</v>
      </c>
      <c r="F99" s="36">
        <v>376.52600000000001</v>
      </c>
      <c r="G99" s="36">
        <v>54.810400000000001</v>
      </c>
      <c r="H99" s="36">
        <v>296</v>
      </c>
      <c r="I99" s="36">
        <v>531</v>
      </c>
      <c r="J99" s="36">
        <v>1301.8499999999999</v>
      </c>
      <c r="K99" s="36">
        <v>26.2685</v>
      </c>
      <c r="L99" s="36">
        <v>1244</v>
      </c>
      <c r="M99" s="36">
        <v>1357</v>
      </c>
      <c r="N99" s="36">
        <v>191.50800000000001</v>
      </c>
      <c r="O99" s="36">
        <v>35.622300000000003</v>
      </c>
      <c r="P99" s="36">
        <v>18</v>
      </c>
      <c r="Q99" s="36">
        <v>200</v>
      </c>
      <c r="R99" s="36">
        <v>16.514399999999998</v>
      </c>
      <c r="S99" s="36">
        <v>8.1627899999999993</v>
      </c>
      <c r="T99" s="36">
        <v>3</v>
      </c>
      <c r="U99" s="36">
        <v>45</v>
      </c>
      <c r="V99" s="36">
        <v>69.448400000000007</v>
      </c>
      <c r="W99" s="36">
        <v>12.6692</v>
      </c>
      <c r="X99" s="36">
        <v>13</v>
      </c>
      <c r="Y99" s="36">
        <v>98</v>
      </c>
      <c r="Z99" s="36">
        <v>758.03800000000001</v>
      </c>
      <c r="AA99" s="36">
        <v>107.664</v>
      </c>
      <c r="AB99" s="36">
        <v>459</v>
      </c>
      <c r="AC99" s="36">
        <v>1195</v>
      </c>
      <c r="AD99" s="36">
        <v>165302000</v>
      </c>
      <c r="AE99" s="36">
        <v>574.53700000000003</v>
      </c>
      <c r="AF99" s="36">
        <v>81.052700000000002</v>
      </c>
      <c r="AG99" s="36">
        <v>352</v>
      </c>
      <c r="AH99" s="36">
        <v>901</v>
      </c>
      <c r="AI99" s="36">
        <v>125287000</v>
      </c>
      <c r="AJ99" s="36">
        <v>526.35900000000004</v>
      </c>
      <c r="AK99" s="36">
        <v>74.103200000000001</v>
      </c>
      <c r="AL99" s="36">
        <v>324</v>
      </c>
      <c r="AM99" s="36">
        <v>824</v>
      </c>
      <c r="AN99" s="36">
        <v>114781000</v>
      </c>
      <c r="AO99" s="36">
        <v>4.1129600000000002</v>
      </c>
      <c r="AP99" s="36">
        <v>2.2070599999999998</v>
      </c>
      <c r="AQ99" s="36">
        <v>0.43279000000000001</v>
      </c>
      <c r="AR99" s="36">
        <v>14.154</v>
      </c>
      <c r="AS99" s="36">
        <v>896896</v>
      </c>
      <c r="AT99" s="36">
        <v>4.3271800000000002</v>
      </c>
      <c r="AU99" s="36">
        <v>2.2899799999999999</v>
      </c>
      <c r="AV99" s="36">
        <v>0.45884799999999998</v>
      </c>
      <c r="AW99" s="36">
        <v>14.7464</v>
      </c>
      <c r="AX99" s="36">
        <v>943610</v>
      </c>
      <c r="AY99" s="36">
        <v>6.1424099999999999</v>
      </c>
      <c r="AZ99" s="36">
        <v>3.0341800000000001</v>
      </c>
      <c r="BA99" s="36">
        <v>0.87869699999999995</v>
      </c>
      <c r="BB99" s="36">
        <v>19.822299999999998</v>
      </c>
      <c r="BC99" s="36">
        <v>1339450</v>
      </c>
    </row>
    <row r="100" spans="1:55" ht="14.25" x14ac:dyDescent="0.25">
      <c r="A100" s="39" t="s">
        <v>2530</v>
      </c>
      <c r="B100" s="38" t="s">
        <v>103</v>
      </c>
      <c r="C100" s="35" t="s">
        <v>1782</v>
      </c>
      <c r="D100" s="36">
        <v>15</v>
      </c>
      <c r="E100" s="78">
        <v>30755</v>
      </c>
      <c r="F100" s="36">
        <v>746.17200000000003</v>
      </c>
      <c r="G100" s="36">
        <v>85.430800000000005</v>
      </c>
      <c r="H100" s="36">
        <v>594</v>
      </c>
      <c r="I100" s="36">
        <v>881</v>
      </c>
      <c r="J100" s="36">
        <v>1147.97</v>
      </c>
      <c r="K100" s="36">
        <v>7.2650100000000002</v>
      </c>
      <c r="L100" s="36">
        <v>1130</v>
      </c>
      <c r="M100" s="36">
        <v>1174</v>
      </c>
      <c r="N100" s="36">
        <v>177.57499999999999</v>
      </c>
      <c r="O100" s="36">
        <v>38.033000000000001</v>
      </c>
      <c r="P100" s="36">
        <v>5</v>
      </c>
      <c r="Q100" s="36">
        <v>200</v>
      </c>
      <c r="R100" s="36">
        <v>12.9718</v>
      </c>
      <c r="S100" s="36">
        <v>6.6332199999999997</v>
      </c>
      <c r="T100" s="36">
        <v>3</v>
      </c>
      <c r="U100" s="36">
        <v>45</v>
      </c>
      <c r="V100" s="36">
        <v>66.718999999999994</v>
      </c>
      <c r="W100" s="36">
        <v>11.6309</v>
      </c>
      <c r="X100" s="36">
        <v>37</v>
      </c>
      <c r="Y100" s="36">
        <v>100</v>
      </c>
      <c r="Z100" s="36">
        <v>1491.57</v>
      </c>
      <c r="AA100" s="36">
        <v>146.49700000000001</v>
      </c>
      <c r="AB100" s="36">
        <v>1096</v>
      </c>
      <c r="AC100" s="36">
        <v>1930</v>
      </c>
      <c r="AD100" s="36">
        <v>45859900</v>
      </c>
      <c r="AE100" s="36">
        <v>1131.52</v>
      </c>
      <c r="AF100" s="36">
        <v>109.68</v>
      </c>
      <c r="AG100" s="36">
        <v>837</v>
      </c>
      <c r="AH100" s="36">
        <v>1456</v>
      </c>
      <c r="AI100" s="36">
        <v>34789600</v>
      </c>
      <c r="AJ100" s="36">
        <v>1036.96</v>
      </c>
      <c r="AK100" s="36">
        <v>100.1</v>
      </c>
      <c r="AL100" s="36">
        <v>768</v>
      </c>
      <c r="AM100" s="36">
        <v>1332</v>
      </c>
      <c r="AN100" s="36">
        <v>31882300</v>
      </c>
      <c r="AO100" s="36">
        <v>24.7881</v>
      </c>
      <c r="AP100" s="36">
        <v>6.8665900000000004</v>
      </c>
      <c r="AQ100" s="36">
        <v>8.2824899999999992</v>
      </c>
      <c r="AR100" s="36">
        <v>49.985700000000001</v>
      </c>
      <c r="AS100" s="36">
        <v>762134</v>
      </c>
      <c r="AT100" s="36">
        <v>25.764299999999999</v>
      </c>
      <c r="AU100" s="36">
        <v>7.1225500000000004</v>
      </c>
      <c r="AV100" s="36">
        <v>8.6471099999999996</v>
      </c>
      <c r="AW100" s="36">
        <v>51.924399999999999</v>
      </c>
      <c r="AX100" s="36">
        <v>792149</v>
      </c>
      <c r="AY100" s="36">
        <v>35.490400000000001</v>
      </c>
      <c r="AZ100" s="36">
        <v>9.7702600000000004</v>
      </c>
      <c r="BA100" s="36">
        <v>12.2517</v>
      </c>
      <c r="BB100" s="36">
        <v>70.692499999999995</v>
      </c>
      <c r="BC100" s="36">
        <v>1091190</v>
      </c>
    </row>
    <row r="101" spans="1:55" ht="14.25" x14ac:dyDescent="0.25">
      <c r="A101" s="39" t="s">
        <v>2531</v>
      </c>
      <c r="B101" s="38" t="s">
        <v>141</v>
      </c>
      <c r="C101" s="35" t="s">
        <v>1783</v>
      </c>
      <c r="D101" s="36">
        <v>55</v>
      </c>
      <c r="E101" s="78">
        <v>322528</v>
      </c>
      <c r="F101" s="36">
        <v>383.18299999999999</v>
      </c>
      <c r="G101" s="36">
        <v>52.159300000000002</v>
      </c>
      <c r="H101" s="36">
        <v>307</v>
      </c>
      <c r="I101" s="36">
        <v>563</v>
      </c>
      <c r="J101" s="36">
        <v>1431.01</v>
      </c>
      <c r="K101" s="36">
        <v>15.209899999999999</v>
      </c>
      <c r="L101" s="36">
        <v>1373</v>
      </c>
      <c r="M101" s="36">
        <v>1469</v>
      </c>
      <c r="N101" s="36">
        <v>195.03800000000001</v>
      </c>
      <c r="O101" s="36">
        <v>19.734999999999999</v>
      </c>
      <c r="P101" s="36">
        <v>75</v>
      </c>
      <c r="Q101" s="36">
        <v>200</v>
      </c>
      <c r="R101" s="36">
        <v>24.578700000000001</v>
      </c>
      <c r="S101" s="36">
        <v>8.6189300000000006</v>
      </c>
      <c r="T101" s="36">
        <v>3</v>
      </c>
      <c r="U101" s="36">
        <v>45</v>
      </c>
      <c r="V101" s="36">
        <v>80.259200000000007</v>
      </c>
      <c r="W101" s="36">
        <v>16.163</v>
      </c>
      <c r="X101" s="36">
        <v>13</v>
      </c>
      <c r="Y101" s="36">
        <v>100</v>
      </c>
      <c r="Z101" s="36">
        <v>668.274</v>
      </c>
      <c r="AA101" s="36">
        <v>95.473100000000002</v>
      </c>
      <c r="AB101" s="36">
        <v>445</v>
      </c>
      <c r="AC101" s="36">
        <v>1013</v>
      </c>
      <c r="AD101" s="36">
        <v>215523000</v>
      </c>
      <c r="AE101" s="36">
        <v>505.23899999999998</v>
      </c>
      <c r="AF101" s="36">
        <v>71.019199999999998</v>
      </c>
      <c r="AG101" s="36">
        <v>341</v>
      </c>
      <c r="AH101" s="36">
        <v>763</v>
      </c>
      <c r="AI101" s="36">
        <v>162943000</v>
      </c>
      <c r="AJ101" s="36">
        <v>462.51100000000002</v>
      </c>
      <c r="AK101" s="36">
        <v>64.688400000000001</v>
      </c>
      <c r="AL101" s="36">
        <v>314</v>
      </c>
      <c r="AM101" s="36">
        <v>698</v>
      </c>
      <c r="AN101" s="36">
        <v>149163000</v>
      </c>
      <c r="AO101" s="36">
        <v>3.15387</v>
      </c>
      <c r="AP101" s="36">
        <v>1.2783899999999999</v>
      </c>
      <c r="AQ101" s="36">
        <v>0.85397599999999996</v>
      </c>
      <c r="AR101" s="36">
        <v>9.2498799999999992</v>
      </c>
      <c r="AS101" s="36">
        <v>1017140</v>
      </c>
      <c r="AT101" s="36">
        <v>3.33121</v>
      </c>
      <c r="AU101" s="36">
        <v>1.3237300000000001</v>
      </c>
      <c r="AV101" s="36">
        <v>0.95155400000000001</v>
      </c>
      <c r="AW101" s="36">
        <v>9.65259</v>
      </c>
      <c r="AX101" s="36">
        <v>1074340</v>
      </c>
      <c r="AY101" s="36">
        <v>4.7902199999999997</v>
      </c>
      <c r="AZ101" s="36">
        <v>1.7493799999999999</v>
      </c>
      <c r="BA101" s="36">
        <v>1.69167</v>
      </c>
      <c r="BB101" s="36">
        <v>13.1465</v>
      </c>
      <c r="BC101" s="36">
        <v>1544880</v>
      </c>
    </row>
    <row r="102" spans="1:55" ht="14.25" x14ac:dyDescent="0.25">
      <c r="A102" s="39" t="s">
        <v>2532</v>
      </c>
      <c r="B102" s="38" t="s">
        <v>1612</v>
      </c>
      <c r="C102" s="35" t="s">
        <v>1784</v>
      </c>
      <c r="D102" s="36">
        <v>56</v>
      </c>
      <c r="E102" s="78">
        <v>336563</v>
      </c>
      <c r="F102" s="36">
        <v>676.76400000000001</v>
      </c>
      <c r="G102" s="36">
        <v>54.344499999999996</v>
      </c>
      <c r="H102" s="36">
        <v>571</v>
      </c>
      <c r="I102" s="36">
        <v>807</v>
      </c>
      <c r="J102" s="36">
        <v>1091.8599999999999</v>
      </c>
      <c r="K102" s="36">
        <v>20.868200000000002</v>
      </c>
      <c r="L102" s="36">
        <v>1044</v>
      </c>
      <c r="M102" s="36">
        <v>1138</v>
      </c>
      <c r="N102" s="36">
        <v>196.488</v>
      </c>
      <c r="O102" s="36">
        <v>21.8276</v>
      </c>
      <c r="P102" s="36">
        <v>5</v>
      </c>
      <c r="Q102" s="36">
        <v>200</v>
      </c>
      <c r="R102" s="36">
        <v>18.244</v>
      </c>
      <c r="S102" s="36">
        <v>15.2645</v>
      </c>
      <c r="T102" s="36">
        <v>3</v>
      </c>
      <c r="U102" s="36">
        <v>45</v>
      </c>
      <c r="V102" s="36">
        <v>75.246799999999993</v>
      </c>
      <c r="W102" s="36">
        <v>23.724399999999999</v>
      </c>
      <c r="X102" s="36">
        <v>13</v>
      </c>
      <c r="Y102" s="36">
        <v>100</v>
      </c>
      <c r="Z102" s="36">
        <v>1638.36</v>
      </c>
      <c r="AA102" s="36">
        <v>256.95800000000003</v>
      </c>
      <c r="AB102" s="36">
        <v>988</v>
      </c>
      <c r="AC102" s="36">
        <v>2214</v>
      </c>
      <c r="AD102" s="36">
        <v>551359000</v>
      </c>
      <c r="AE102" s="36">
        <v>1240.1300000000001</v>
      </c>
      <c r="AF102" s="36">
        <v>190.00700000000001</v>
      </c>
      <c r="AG102" s="36">
        <v>758</v>
      </c>
      <c r="AH102" s="36">
        <v>1669</v>
      </c>
      <c r="AI102" s="36">
        <v>417343000</v>
      </c>
      <c r="AJ102" s="36">
        <v>1135.7</v>
      </c>
      <c r="AK102" s="36">
        <v>172.72200000000001</v>
      </c>
      <c r="AL102" s="36">
        <v>697</v>
      </c>
      <c r="AM102" s="36">
        <v>1526</v>
      </c>
      <c r="AN102" s="36">
        <v>382199000</v>
      </c>
      <c r="AO102" s="36">
        <v>22.614899999999999</v>
      </c>
      <c r="AP102" s="36">
        <v>5.7473599999999996</v>
      </c>
      <c r="AQ102" s="36">
        <v>9.3636800000000004</v>
      </c>
      <c r="AR102" s="36">
        <v>54.4955</v>
      </c>
      <c r="AS102" s="36">
        <v>7610600</v>
      </c>
      <c r="AT102" s="36">
        <v>23.503599999999999</v>
      </c>
      <c r="AU102" s="36">
        <v>5.9638</v>
      </c>
      <c r="AV102" s="36">
        <v>9.7584900000000001</v>
      </c>
      <c r="AW102" s="36">
        <v>56.604900000000001</v>
      </c>
      <c r="AX102" s="36">
        <v>7909690</v>
      </c>
      <c r="AY102" s="36">
        <v>32.609099999999998</v>
      </c>
      <c r="AZ102" s="36">
        <v>8.1835699999999996</v>
      </c>
      <c r="BA102" s="36">
        <v>14.0665</v>
      </c>
      <c r="BB102" s="36">
        <v>77.635599999999997</v>
      </c>
      <c r="BC102" s="36">
        <v>10974000</v>
      </c>
    </row>
    <row r="103" spans="1:55" ht="14.25" x14ac:dyDescent="0.25">
      <c r="A103" s="39" t="s">
        <v>2533</v>
      </c>
      <c r="B103" s="38" t="s">
        <v>1677</v>
      </c>
      <c r="C103" s="35" t="s">
        <v>1785</v>
      </c>
      <c r="D103" s="36">
        <v>57</v>
      </c>
      <c r="E103" s="78">
        <v>322579</v>
      </c>
      <c r="F103" s="36">
        <v>302.45</v>
      </c>
      <c r="G103" s="36">
        <v>12.9122</v>
      </c>
      <c r="H103" s="36">
        <v>258</v>
      </c>
      <c r="I103" s="36">
        <v>350</v>
      </c>
      <c r="J103" s="36">
        <v>1497.15</v>
      </c>
      <c r="K103" s="36">
        <v>17.595500000000001</v>
      </c>
      <c r="L103" s="36">
        <v>1453</v>
      </c>
      <c r="M103" s="36">
        <v>1546</v>
      </c>
      <c r="N103" s="36">
        <v>199.83600000000001</v>
      </c>
      <c r="O103" s="36">
        <v>5.3475900000000003</v>
      </c>
      <c r="P103" s="36">
        <v>18</v>
      </c>
      <c r="Q103" s="36">
        <v>200</v>
      </c>
      <c r="R103" s="36">
        <v>12.410500000000001</v>
      </c>
      <c r="S103" s="36">
        <v>3.2604799999999998</v>
      </c>
      <c r="T103" s="36">
        <v>3</v>
      </c>
      <c r="U103" s="36">
        <v>25</v>
      </c>
      <c r="V103" s="36">
        <v>54.898000000000003</v>
      </c>
      <c r="W103" s="36">
        <v>8.3778100000000002</v>
      </c>
      <c r="X103" s="36">
        <v>35</v>
      </c>
      <c r="Y103" s="36">
        <v>80</v>
      </c>
      <c r="Z103" s="36">
        <v>463.44299999999998</v>
      </c>
      <c r="AA103" s="36">
        <v>27.749500000000001</v>
      </c>
      <c r="AB103" s="36">
        <v>365</v>
      </c>
      <c r="AC103" s="36">
        <v>558</v>
      </c>
      <c r="AD103" s="36">
        <v>149460000</v>
      </c>
      <c r="AE103" s="36">
        <v>352.19400000000002</v>
      </c>
      <c r="AF103" s="36">
        <v>20.7197</v>
      </c>
      <c r="AG103" s="36">
        <v>278</v>
      </c>
      <c r="AH103" s="36">
        <v>423</v>
      </c>
      <c r="AI103" s="36">
        <v>113582000</v>
      </c>
      <c r="AJ103" s="36">
        <v>322.92399999999998</v>
      </c>
      <c r="AK103" s="36">
        <v>18.8949</v>
      </c>
      <c r="AL103" s="36">
        <v>255</v>
      </c>
      <c r="AM103" s="36">
        <v>387</v>
      </c>
      <c r="AN103" s="36">
        <v>104142000</v>
      </c>
      <c r="AO103" s="36">
        <v>1.5350900000000001</v>
      </c>
      <c r="AP103" s="36">
        <v>0.365568</v>
      </c>
      <c r="AQ103" s="36">
        <v>0.24040900000000001</v>
      </c>
      <c r="AR103" s="36">
        <v>3.4766699999999999</v>
      </c>
      <c r="AS103" s="36">
        <v>495062</v>
      </c>
      <c r="AT103" s="36">
        <v>1.6575500000000001</v>
      </c>
      <c r="AU103" s="36">
        <v>0.37975399999999998</v>
      </c>
      <c r="AV103" s="36">
        <v>0.25938299999999997</v>
      </c>
      <c r="AW103" s="36">
        <v>3.6740400000000002</v>
      </c>
      <c r="AX103" s="36">
        <v>534555</v>
      </c>
      <c r="AY103" s="36">
        <v>2.53586</v>
      </c>
      <c r="AZ103" s="36">
        <v>0.48296899999999998</v>
      </c>
      <c r="BA103" s="36">
        <v>0.39138200000000001</v>
      </c>
      <c r="BB103" s="36">
        <v>5.09124</v>
      </c>
      <c r="BC103" s="36">
        <v>817808</v>
      </c>
    </row>
    <row r="104" spans="1:55" ht="14.25" x14ac:dyDescent="0.25">
      <c r="A104" s="39" t="s">
        <v>2534</v>
      </c>
      <c r="B104" s="38" t="s">
        <v>1225</v>
      </c>
      <c r="C104" s="35" t="s">
        <v>1786</v>
      </c>
      <c r="D104" s="36">
        <v>58</v>
      </c>
      <c r="E104" s="78">
        <v>61118</v>
      </c>
      <c r="F104" s="36">
        <v>727.37800000000004</v>
      </c>
      <c r="G104" s="36">
        <v>91.321100000000001</v>
      </c>
      <c r="H104" s="36">
        <v>534</v>
      </c>
      <c r="I104" s="36">
        <v>907</v>
      </c>
      <c r="J104" s="36">
        <v>1143.3399999999999</v>
      </c>
      <c r="K104" s="36">
        <v>21.442699999999999</v>
      </c>
      <c r="L104" s="36">
        <v>1108</v>
      </c>
      <c r="M104" s="36">
        <v>1190</v>
      </c>
      <c r="N104" s="36">
        <v>156.983</v>
      </c>
      <c r="O104" s="36">
        <v>45.664999999999999</v>
      </c>
      <c r="P104" s="36">
        <v>5</v>
      </c>
      <c r="Q104" s="36">
        <v>200</v>
      </c>
      <c r="R104" s="36">
        <v>18.5121</v>
      </c>
      <c r="S104" s="36">
        <v>9.3847000000000005</v>
      </c>
      <c r="T104" s="36">
        <v>3</v>
      </c>
      <c r="U104" s="36">
        <v>45</v>
      </c>
      <c r="V104" s="36">
        <v>72.580100000000002</v>
      </c>
      <c r="W104" s="36">
        <v>12.6998</v>
      </c>
      <c r="X104" s="36">
        <v>13</v>
      </c>
      <c r="Y104" s="36">
        <v>100</v>
      </c>
      <c r="Z104" s="36">
        <v>1527.93</v>
      </c>
      <c r="AA104" s="36">
        <v>174.35599999999999</v>
      </c>
      <c r="AB104" s="36">
        <v>857</v>
      </c>
      <c r="AC104" s="36">
        <v>2159</v>
      </c>
      <c r="AD104" s="36">
        <v>93368500</v>
      </c>
      <c r="AE104" s="36">
        <v>1157.73</v>
      </c>
      <c r="AF104" s="36">
        <v>131.07</v>
      </c>
      <c r="AG104" s="36">
        <v>658</v>
      </c>
      <c r="AH104" s="36">
        <v>1627</v>
      </c>
      <c r="AI104" s="36">
        <v>70746300</v>
      </c>
      <c r="AJ104" s="36">
        <v>1060.5899999999999</v>
      </c>
      <c r="AK104" s="36">
        <v>119.773</v>
      </c>
      <c r="AL104" s="36">
        <v>605</v>
      </c>
      <c r="AM104" s="36">
        <v>1488</v>
      </c>
      <c r="AN104" s="36">
        <v>64810500</v>
      </c>
      <c r="AO104" s="36">
        <v>22.757000000000001</v>
      </c>
      <c r="AP104" s="36">
        <v>8.1151999999999997</v>
      </c>
      <c r="AQ104" s="36">
        <v>5.8296000000000001</v>
      </c>
      <c r="AR104" s="36">
        <v>47.358400000000003</v>
      </c>
      <c r="AS104" s="36">
        <v>1390630</v>
      </c>
      <c r="AT104" s="36">
        <v>23.653600000000001</v>
      </c>
      <c r="AU104" s="36">
        <v>8.4160000000000004</v>
      </c>
      <c r="AV104" s="36">
        <v>6.1076499999999996</v>
      </c>
      <c r="AW104" s="36">
        <v>49.180399999999999</v>
      </c>
      <c r="AX104" s="36">
        <v>1445430</v>
      </c>
      <c r="AY104" s="36">
        <v>32.706400000000002</v>
      </c>
      <c r="AZ104" s="36">
        <v>11.5534</v>
      </c>
      <c r="BA104" s="36">
        <v>8.7548999999999992</v>
      </c>
      <c r="BB104" s="36">
        <v>67.794499999999999</v>
      </c>
      <c r="BC104" s="36">
        <v>1998620</v>
      </c>
    </row>
    <row r="105" spans="1:55" ht="14.25" x14ac:dyDescent="0.25">
      <c r="A105" s="39" t="s">
        <v>2535</v>
      </c>
      <c r="B105" s="38" t="s">
        <v>1811</v>
      </c>
      <c r="C105" s="35" t="s">
        <v>1787</v>
      </c>
      <c r="D105" s="36">
        <v>59</v>
      </c>
      <c r="E105" s="78">
        <v>488518</v>
      </c>
      <c r="F105" s="36">
        <v>398.87599999999998</v>
      </c>
      <c r="G105" s="36">
        <v>29.572299999999998</v>
      </c>
      <c r="H105" s="36">
        <v>317</v>
      </c>
      <c r="I105" s="36">
        <v>471</v>
      </c>
      <c r="J105" s="36">
        <v>1303.55</v>
      </c>
      <c r="K105" s="36">
        <v>57.813699999999997</v>
      </c>
      <c r="L105" s="36">
        <v>1190</v>
      </c>
      <c r="M105" s="36">
        <v>1425</v>
      </c>
      <c r="N105" s="36">
        <v>197.46700000000001</v>
      </c>
      <c r="O105" s="36">
        <v>12.8102</v>
      </c>
      <c r="P105" s="36">
        <v>44</v>
      </c>
      <c r="Q105" s="36">
        <v>200</v>
      </c>
      <c r="R105" s="36">
        <v>19.0243</v>
      </c>
      <c r="S105" s="36">
        <v>9.78139</v>
      </c>
      <c r="T105" s="36">
        <v>3</v>
      </c>
      <c r="U105" s="36">
        <v>45</v>
      </c>
      <c r="V105" s="36">
        <v>64.290199999999999</v>
      </c>
      <c r="W105" s="36">
        <v>17.885899999999999</v>
      </c>
      <c r="X105" s="36">
        <v>13</v>
      </c>
      <c r="Y105" s="36">
        <v>100</v>
      </c>
      <c r="Z105" s="36">
        <v>767.10199999999998</v>
      </c>
      <c r="AA105" s="36">
        <v>88.674599999999998</v>
      </c>
      <c r="AB105" s="36">
        <v>465</v>
      </c>
      <c r="AC105" s="36">
        <v>970</v>
      </c>
      <c r="AD105" s="36">
        <v>374743000</v>
      </c>
      <c r="AE105" s="36">
        <v>582.00599999999997</v>
      </c>
      <c r="AF105" s="36">
        <v>66.392899999999997</v>
      </c>
      <c r="AG105" s="36">
        <v>356</v>
      </c>
      <c r="AH105" s="36">
        <v>731</v>
      </c>
      <c r="AI105" s="36">
        <v>284321000</v>
      </c>
      <c r="AJ105" s="36">
        <v>533.39099999999996</v>
      </c>
      <c r="AK105" s="36">
        <v>60.611600000000003</v>
      </c>
      <c r="AL105" s="36">
        <v>328</v>
      </c>
      <c r="AM105" s="36">
        <v>669</v>
      </c>
      <c r="AN105" s="36">
        <v>260571000</v>
      </c>
      <c r="AO105" s="36">
        <v>5.2880700000000003</v>
      </c>
      <c r="AP105" s="36">
        <v>1.7869699999999999</v>
      </c>
      <c r="AQ105" s="36">
        <v>0.72013099999999997</v>
      </c>
      <c r="AR105" s="36">
        <v>13.2737</v>
      </c>
      <c r="AS105" s="36">
        <v>2583320</v>
      </c>
      <c r="AT105" s="36">
        <v>5.5480600000000004</v>
      </c>
      <c r="AU105" s="36">
        <v>1.85612</v>
      </c>
      <c r="AV105" s="36">
        <v>0.81027000000000005</v>
      </c>
      <c r="AW105" s="36">
        <v>13.836600000000001</v>
      </c>
      <c r="AX105" s="36">
        <v>2710330</v>
      </c>
      <c r="AY105" s="36">
        <v>7.7210400000000003</v>
      </c>
      <c r="AZ105" s="36">
        <v>2.4384999999999999</v>
      </c>
      <c r="BA105" s="36">
        <v>1.5424800000000001</v>
      </c>
      <c r="BB105" s="36">
        <v>18.691099999999999</v>
      </c>
      <c r="BC105" s="36">
        <v>3771870</v>
      </c>
    </row>
    <row r="106" spans="1:55" ht="14.25" x14ac:dyDescent="0.25">
      <c r="A106" s="287" t="s">
        <v>3351</v>
      </c>
      <c r="B106" s="38" t="s">
        <v>3339</v>
      </c>
      <c r="C106" s="35" t="s">
        <v>3339</v>
      </c>
      <c r="D106" s="36">
        <v>1</v>
      </c>
      <c r="E106" s="78">
        <v>817546</v>
      </c>
      <c r="F106" s="36">
        <v>418.97</v>
      </c>
      <c r="G106" s="36">
        <v>76.543099999999995</v>
      </c>
      <c r="H106" s="36">
        <v>219</v>
      </c>
      <c r="I106" s="36">
        <v>639</v>
      </c>
      <c r="J106" s="36">
        <v>1410.26</v>
      </c>
      <c r="K106" s="36">
        <v>26.470700000000001</v>
      </c>
      <c r="L106" s="36">
        <v>1345</v>
      </c>
      <c r="M106" s="36">
        <v>1470</v>
      </c>
      <c r="N106" s="36">
        <v>172.196</v>
      </c>
      <c r="O106" s="36">
        <v>41.441899999999997</v>
      </c>
      <c r="P106" s="36">
        <v>5</v>
      </c>
      <c r="Q106" s="36">
        <v>200</v>
      </c>
      <c r="R106" s="36">
        <v>23.848400000000002</v>
      </c>
      <c r="S106" s="36">
        <v>7.0564499999999999</v>
      </c>
      <c r="T106" s="36">
        <v>3</v>
      </c>
      <c r="U106" s="36">
        <v>45</v>
      </c>
      <c r="V106" s="36">
        <v>82.282799999999995</v>
      </c>
      <c r="W106" s="36">
        <v>15.6523</v>
      </c>
      <c r="X106" s="36">
        <v>13</v>
      </c>
      <c r="Y106" s="36">
        <v>100</v>
      </c>
      <c r="Z106" s="36">
        <v>738.69</v>
      </c>
      <c r="AA106" s="36">
        <v>135.928</v>
      </c>
      <c r="AB106" s="36">
        <v>403</v>
      </c>
      <c r="AC106" s="36">
        <v>1148</v>
      </c>
      <c r="AD106" s="36">
        <v>603884000</v>
      </c>
      <c r="AE106" s="36">
        <v>558.25900000000001</v>
      </c>
      <c r="AF106" s="36">
        <v>101.702</v>
      </c>
      <c r="AG106" s="36">
        <v>306</v>
      </c>
      <c r="AH106" s="36">
        <v>865</v>
      </c>
      <c r="AI106" s="36">
        <v>456381000</v>
      </c>
      <c r="AJ106" s="36">
        <v>510.99099999999999</v>
      </c>
      <c r="AK106" s="36">
        <v>92.809399999999997</v>
      </c>
      <c r="AL106" s="36">
        <v>280</v>
      </c>
      <c r="AM106" s="36">
        <v>791</v>
      </c>
      <c r="AN106" s="36">
        <v>417739000</v>
      </c>
      <c r="AO106" s="36">
        <v>3.7467100000000002</v>
      </c>
      <c r="AP106" s="36">
        <v>1.84572</v>
      </c>
      <c r="AQ106" s="36">
        <v>0.136157</v>
      </c>
      <c r="AR106" s="36">
        <v>16.5245</v>
      </c>
      <c r="AS106" s="36">
        <v>3062960</v>
      </c>
      <c r="AT106" s="36">
        <v>3.94469</v>
      </c>
      <c r="AU106" s="36">
        <v>1.91168</v>
      </c>
      <c r="AV106" s="36">
        <v>0.15096699999999999</v>
      </c>
      <c r="AW106" s="36">
        <v>17.2013</v>
      </c>
      <c r="AX106" s="36">
        <v>3224810</v>
      </c>
      <c r="AY106" s="36">
        <v>5.6332000000000004</v>
      </c>
      <c r="AZ106" s="36">
        <v>2.5447000000000002</v>
      </c>
      <c r="BA106" s="36">
        <v>0.26198300000000002</v>
      </c>
      <c r="BB106" s="36">
        <v>23.114000000000001</v>
      </c>
      <c r="BC106" s="36">
        <v>4605180</v>
      </c>
    </row>
    <row r="107" spans="1:55" ht="14.25" x14ac:dyDescent="0.25">
      <c r="A107" s="287" t="s">
        <v>3352</v>
      </c>
      <c r="B107" s="38" t="s">
        <v>3340</v>
      </c>
      <c r="C107" s="35" t="s">
        <v>3340</v>
      </c>
      <c r="D107" s="36">
        <v>2</v>
      </c>
      <c r="E107" s="78">
        <v>465469</v>
      </c>
      <c r="F107" s="36">
        <v>410.38099999999997</v>
      </c>
      <c r="G107" s="36">
        <v>62.125999999999998</v>
      </c>
      <c r="H107" s="36">
        <v>296</v>
      </c>
      <c r="I107" s="36">
        <v>571</v>
      </c>
      <c r="J107" s="36">
        <v>1296.24</v>
      </c>
      <c r="K107" s="36">
        <v>33.610300000000002</v>
      </c>
      <c r="L107" s="36">
        <v>1215</v>
      </c>
      <c r="M107" s="36">
        <v>1369</v>
      </c>
      <c r="N107" s="36">
        <v>193.60300000000001</v>
      </c>
      <c r="O107" s="36">
        <v>31.0017</v>
      </c>
      <c r="P107" s="36">
        <v>18</v>
      </c>
      <c r="Q107" s="36">
        <v>200</v>
      </c>
      <c r="R107" s="36">
        <v>15.8263</v>
      </c>
      <c r="S107" s="36">
        <v>7.8318099999999999</v>
      </c>
      <c r="T107" s="36">
        <v>3</v>
      </c>
      <c r="U107" s="36">
        <v>45</v>
      </c>
      <c r="V107" s="36">
        <v>66.478300000000004</v>
      </c>
      <c r="W107" s="36">
        <v>12.4445</v>
      </c>
      <c r="X107" s="36">
        <v>13</v>
      </c>
      <c r="Y107" s="36">
        <v>100</v>
      </c>
      <c r="Z107" s="36">
        <v>796.68100000000004</v>
      </c>
      <c r="AA107" s="36">
        <v>117.28</v>
      </c>
      <c r="AB107" s="36">
        <v>459</v>
      </c>
      <c r="AC107" s="36">
        <v>1250</v>
      </c>
      <c r="AD107" s="36">
        <v>370754000</v>
      </c>
      <c r="AE107" s="36">
        <v>604.23599999999999</v>
      </c>
      <c r="AF107" s="36">
        <v>88.631100000000004</v>
      </c>
      <c r="AG107" s="36">
        <v>352</v>
      </c>
      <c r="AH107" s="36">
        <v>943</v>
      </c>
      <c r="AI107" s="36">
        <v>281195000</v>
      </c>
      <c r="AJ107" s="36">
        <v>553.69799999999998</v>
      </c>
      <c r="AK107" s="36">
        <v>81.1404</v>
      </c>
      <c r="AL107" s="36">
        <v>324</v>
      </c>
      <c r="AM107" s="36">
        <v>862</v>
      </c>
      <c r="AN107" s="36">
        <v>257676000</v>
      </c>
      <c r="AO107" s="36">
        <v>5.5293900000000002</v>
      </c>
      <c r="AP107" s="36">
        <v>3.0278299999999998</v>
      </c>
      <c r="AQ107" s="36">
        <v>0.43279000000000001</v>
      </c>
      <c r="AR107" s="36">
        <v>18.251100000000001</v>
      </c>
      <c r="AS107" s="36">
        <v>2573230</v>
      </c>
      <c r="AT107" s="36">
        <v>5.7969900000000001</v>
      </c>
      <c r="AU107" s="36">
        <v>3.1410900000000002</v>
      </c>
      <c r="AV107" s="36">
        <v>0.45884799999999998</v>
      </c>
      <c r="AW107" s="36">
        <v>18.9924</v>
      </c>
      <c r="AX107" s="36">
        <v>2697760</v>
      </c>
      <c r="AY107" s="36">
        <v>8.0851600000000001</v>
      </c>
      <c r="AZ107" s="36">
        <v>4.17286</v>
      </c>
      <c r="BA107" s="36">
        <v>0.87869699999999995</v>
      </c>
      <c r="BB107" s="36">
        <v>25.680599999999998</v>
      </c>
      <c r="BC107" s="36">
        <v>3762620</v>
      </c>
    </row>
    <row r="108" spans="1:55" ht="14.25" x14ac:dyDescent="0.25">
      <c r="A108" s="287" t="s">
        <v>3353</v>
      </c>
      <c r="B108" s="38" t="s">
        <v>170</v>
      </c>
      <c r="C108" s="35" t="s">
        <v>170</v>
      </c>
      <c r="D108" s="36">
        <v>3</v>
      </c>
      <c r="E108" s="78">
        <v>1424073</v>
      </c>
      <c r="F108" s="36">
        <v>462.06599999999997</v>
      </c>
      <c r="G108" s="36">
        <v>58.541600000000003</v>
      </c>
      <c r="H108" s="36">
        <v>335</v>
      </c>
      <c r="I108" s="36">
        <v>659</v>
      </c>
      <c r="J108" s="36">
        <v>1243.07</v>
      </c>
      <c r="K108" s="36">
        <v>45.265700000000002</v>
      </c>
      <c r="L108" s="36">
        <v>1109</v>
      </c>
      <c r="M108" s="36">
        <v>1330</v>
      </c>
      <c r="N108" s="36">
        <v>199.94200000000001</v>
      </c>
      <c r="O108" s="36">
        <v>2.9264600000000001</v>
      </c>
      <c r="P108" s="36">
        <v>30</v>
      </c>
      <c r="Q108" s="36">
        <v>200</v>
      </c>
      <c r="R108" s="36">
        <v>10.7182</v>
      </c>
      <c r="S108" s="36">
        <v>9.5231300000000001</v>
      </c>
      <c r="T108" s="36">
        <v>3</v>
      </c>
      <c r="U108" s="36">
        <v>45</v>
      </c>
      <c r="V108" s="36">
        <v>53.373199999999997</v>
      </c>
      <c r="W108" s="36">
        <v>19.103999999999999</v>
      </c>
      <c r="X108" s="36">
        <v>13</v>
      </c>
      <c r="Y108" s="36">
        <v>100</v>
      </c>
      <c r="Z108" s="36">
        <v>886.17600000000004</v>
      </c>
      <c r="AA108" s="36">
        <v>189.863</v>
      </c>
      <c r="AB108" s="36">
        <v>581</v>
      </c>
      <c r="AC108" s="36">
        <v>1718</v>
      </c>
      <c r="AD108" s="36">
        <v>1261600000</v>
      </c>
      <c r="AE108" s="36">
        <v>673.66200000000003</v>
      </c>
      <c r="AF108" s="36">
        <v>142.209</v>
      </c>
      <c r="AG108" s="36">
        <v>445</v>
      </c>
      <c r="AH108" s="36">
        <v>1294</v>
      </c>
      <c r="AI108" s="36">
        <v>959056000</v>
      </c>
      <c r="AJ108" s="36">
        <v>617.77700000000004</v>
      </c>
      <c r="AK108" s="36">
        <v>129.80500000000001</v>
      </c>
      <c r="AL108" s="36">
        <v>410</v>
      </c>
      <c r="AM108" s="36">
        <v>1184</v>
      </c>
      <c r="AN108" s="36">
        <v>879496000</v>
      </c>
      <c r="AO108" s="36">
        <v>8.3374100000000002</v>
      </c>
      <c r="AP108" s="36">
        <v>3.4027799999999999</v>
      </c>
      <c r="AQ108" s="36">
        <v>2.5673599999999999</v>
      </c>
      <c r="AR108" s="36">
        <v>31.421199999999999</v>
      </c>
      <c r="AS108" s="36">
        <v>11869500</v>
      </c>
      <c r="AT108" s="36">
        <v>8.7136800000000001</v>
      </c>
      <c r="AU108" s="36">
        <v>3.52894</v>
      </c>
      <c r="AV108" s="36">
        <v>2.7310099999999999</v>
      </c>
      <c r="AW108" s="36">
        <v>32.717300000000002</v>
      </c>
      <c r="AX108" s="36">
        <v>12405200</v>
      </c>
      <c r="AY108" s="36">
        <v>11.9726</v>
      </c>
      <c r="AZ108" s="36">
        <v>4.7805400000000002</v>
      </c>
      <c r="BA108" s="36">
        <v>3.9779100000000001</v>
      </c>
      <c r="BB108" s="36">
        <v>43.430799999999998</v>
      </c>
      <c r="BC108" s="36">
        <v>17044700</v>
      </c>
    </row>
    <row r="109" spans="1:55" ht="14.25" x14ac:dyDescent="0.25">
      <c r="A109" s="287" t="s">
        <v>3354</v>
      </c>
      <c r="B109" s="38" t="s">
        <v>88</v>
      </c>
      <c r="C109" s="35" t="s">
        <v>88</v>
      </c>
      <c r="D109" s="36">
        <v>4</v>
      </c>
      <c r="E109" s="78">
        <v>222796</v>
      </c>
      <c r="F109" s="36">
        <v>590.44100000000003</v>
      </c>
      <c r="G109" s="36">
        <v>112.374</v>
      </c>
      <c r="H109" s="36">
        <v>437</v>
      </c>
      <c r="I109" s="36">
        <v>864</v>
      </c>
      <c r="J109" s="36">
        <v>1108.42</v>
      </c>
      <c r="K109" s="36">
        <v>14.0465</v>
      </c>
      <c r="L109" s="36">
        <v>1080</v>
      </c>
      <c r="M109" s="36">
        <v>1141</v>
      </c>
      <c r="N109" s="36">
        <v>174.006</v>
      </c>
      <c r="O109" s="36">
        <v>39.054000000000002</v>
      </c>
      <c r="P109" s="36">
        <v>5</v>
      </c>
      <c r="Q109" s="36">
        <v>200</v>
      </c>
      <c r="R109" s="36">
        <v>14.071300000000001</v>
      </c>
      <c r="S109" s="36">
        <v>7.4708399999999999</v>
      </c>
      <c r="T109" s="36">
        <v>3</v>
      </c>
      <c r="U109" s="36">
        <v>45</v>
      </c>
      <c r="V109" s="36">
        <v>66.338300000000004</v>
      </c>
      <c r="W109" s="36">
        <v>14.777100000000001</v>
      </c>
      <c r="X109" s="36">
        <v>13</v>
      </c>
      <c r="Y109" s="36">
        <v>100</v>
      </c>
      <c r="Z109" s="36">
        <v>1368.04</v>
      </c>
      <c r="AA109" s="36">
        <v>185.38900000000001</v>
      </c>
      <c r="AB109" s="36">
        <v>885</v>
      </c>
      <c r="AC109" s="36">
        <v>1982</v>
      </c>
      <c r="AD109" s="36">
        <v>304716000</v>
      </c>
      <c r="AE109" s="36">
        <v>1037.9000000000001</v>
      </c>
      <c r="AF109" s="36">
        <v>140.17500000000001</v>
      </c>
      <c r="AG109" s="36">
        <v>679</v>
      </c>
      <c r="AH109" s="36">
        <v>1495</v>
      </c>
      <c r="AI109" s="36">
        <v>231181000</v>
      </c>
      <c r="AJ109" s="36">
        <v>951.19200000000001</v>
      </c>
      <c r="AK109" s="36">
        <v>128.34399999999999</v>
      </c>
      <c r="AL109" s="36">
        <v>624</v>
      </c>
      <c r="AM109" s="36">
        <v>1368</v>
      </c>
      <c r="AN109" s="36">
        <v>211869000</v>
      </c>
      <c r="AO109" s="36">
        <v>17.276499999999999</v>
      </c>
      <c r="AP109" s="36">
        <v>9.4789300000000001</v>
      </c>
      <c r="AQ109" s="36">
        <v>3.71509</v>
      </c>
      <c r="AR109" s="36">
        <v>59.123800000000003</v>
      </c>
      <c r="AS109" s="36">
        <v>3848160</v>
      </c>
      <c r="AT109" s="36">
        <v>17.98</v>
      </c>
      <c r="AU109" s="36">
        <v>9.8372100000000007</v>
      </c>
      <c r="AV109" s="36">
        <v>3.9099499999999998</v>
      </c>
      <c r="AW109" s="36">
        <v>61.499299999999998</v>
      </c>
      <c r="AX109" s="36">
        <v>4004860</v>
      </c>
      <c r="AY109" s="36">
        <v>24.8552</v>
      </c>
      <c r="AZ109" s="36">
        <v>13.4223</v>
      </c>
      <c r="BA109" s="36">
        <v>5.8466300000000002</v>
      </c>
      <c r="BB109" s="36">
        <v>83.360900000000001</v>
      </c>
      <c r="BC109" s="36">
        <v>5536260</v>
      </c>
    </row>
    <row r="110" spans="1:55" ht="14.25" x14ac:dyDescent="0.25">
      <c r="A110" s="287" t="s">
        <v>3355</v>
      </c>
      <c r="B110" s="38" t="s">
        <v>3341</v>
      </c>
      <c r="C110" s="35" t="s">
        <v>3341</v>
      </c>
      <c r="D110" s="36">
        <v>5</v>
      </c>
      <c r="E110" s="78">
        <v>374806</v>
      </c>
      <c r="F110" s="36">
        <v>642.79600000000005</v>
      </c>
      <c r="G110" s="36">
        <v>158.17599999999999</v>
      </c>
      <c r="H110" s="36">
        <v>359</v>
      </c>
      <c r="I110" s="36">
        <v>1029</v>
      </c>
      <c r="J110" s="36">
        <v>1217.9000000000001</v>
      </c>
      <c r="K110" s="36">
        <v>52.075200000000002</v>
      </c>
      <c r="L110" s="36">
        <v>1108</v>
      </c>
      <c r="M110" s="36">
        <v>1352</v>
      </c>
      <c r="N110" s="36">
        <v>158.679</v>
      </c>
      <c r="O110" s="36">
        <v>48.749600000000001</v>
      </c>
      <c r="P110" s="36">
        <v>5</v>
      </c>
      <c r="Q110" s="36">
        <v>200</v>
      </c>
      <c r="R110" s="36">
        <v>15.848599999999999</v>
      </c>
      <c r="S110" s="36">
        <v>8.6239399999999993</v>
      </c>
      <c r="T110" s="36">
        <v>3</v>
      </c>
      <c r="U110" s="36">
        <v>45</v>
      </c>
      <c r="V110" s="36">
        <v>69.489000000000004</v>
      </c>
      <c r="W110" s="36">
        <v>14.1303</v>
      </c>
      <c r="X110" s="36">
        <v>13</v>
      </c>
      <c r="Y110" s="36">
        <v>100</v>
      </c>
      <c r="Z110" s="36">
        <v>1229.3</v>
      </c>
      <c r="AA110" s="36">
        <v>277.60000000000002</v>
      </c>
      <c r="AB110" s="36">
        <v>640</v>
      </c>
      <c r="AC110" s="36">
        <v>2159</v>
      </c>
      <c r="AD110" s="36">
        <v>460492000</v>
      </c>
      <c r="AE110" s="36">
        <v>931.88</v>
      </c>
      <c r="AF110" s="36">
        <v>209.77099999999999</v>
      </c>
      <c r="AG110" s="36">
        <v>489</v>
      </c>
      <c r="AH110" s="36">
        <v>1627</v>
      </c>
      <c r="AI110" s="36">
        <v>349080000</v>
      </c>
      <c r="AJ110" s="36">
        <v>853.81399999999996</v>
      </c>
      <c r="AK110" s="36">
        <v>192.012</v>
      </c>
      <c r="AL110" s="36">
        <v>449</v>
      </c>
      <c r="AM110" s="36">
        <v>1488</v>
      </c>
      <c r="AN110" s="36">
        <v>319837000</v>
      </c>
      <c r="AO110" s="36">
        <v>15.895099999999999</v>
      </c>
      <c r="AP110" s="36">
        <v>9.1884999999999994</v>
      </c>
      <c r="AQ110" s="36">
        <v>1.82534</v>
      </c>
      <c r="AR110" s="36">
        <v>49.985700000000001</v>
      </c>
      <c r="AS110" s="36">
        <v>5954280</v>
      </c>
      <c r="AT110" s="36">
        <v>16.542200000000001</v>
      </c>
      <c r="AU110" s="36">
        <v>9.5271399999999993</v>
      </c>
      <c r="AV110" s="36">
        <v>1.9587300000000001</v>
      </c>
      <c r="AW110" s="36">
        <v>51.924399999999999</v>
      </c>
      <c r="AX110" s="36">
        <v>6196680</v>
      </c>
      <c r="AY110" s="36">
        <v>22.811399999999999</v>
      </c>
      <c r="AZ110" s="36">
        <v>13.020200000000001</v>
      </c>
      <c r="BA110" s="36">
        <v>3.06793</v>
      </c>
      <c r="BB110" s="36">
        <v>70.692499999999995</v>
      </c>
      <c r="BC110" s="36">
        <v>8545110</v>
      </c>
    </row>
    <row r="111" spans="1:55" ht="14.25" x14ac:dyDescent="0.25">
      <c r="A111" s="287" t="s">
        <v>3356</v>
      </c>
      <c r="B111" s="38" t="s">
        <v>167</v>
      </c>
      <c r="C111" s="35" t="s">
        <v>167</v>
      </c>
      <c r="D111" s="36">
        <v>6</v>
      </c>
      <c r="E111" s="78">
        <v>994406</v>
      </c>
      <c r="F111" s="36">
        <v>638.05799999999999</v>
      </c>
      <c r="G111" s="36">
        <v>74.632599999999996</v>
      </c>
      <c r="H111" s="36">
        <v>508</v>
      </c>
      <c r="I111" s="36">
        <v>807</v>
      </c>
      <c r="J111" s="36">
        <v>1111.74</v>
      </c>
      <c r="K111" s="36">
        <v>45.690800000000003</v>
      </c>
      <c r="L111" s="36">
        <v>1024</v>
      </c>
      <c r="M111" s="36">
        <v>1206</v>
      </c>
      <c r="N111" s="36">
        <v>189.76400000000001</v>
      </c>
      <c r="O111" s="36">
        <v>38.752600000000001</v>
      </c>
      <c r="P111" s="36">
        <v>5</v>
      </c>
      <c r="Q111" s="36">
        <v>200</v>
      </c>
      <c r="R111" s="36">
        <v>17.614100000000001</v>
      </c>
      <c r="S111" s="36">
        <v>14.6493</v>
      </c>
      <c r="T111" s="36">
        <v>3</v>
      </c>
      <c r="U111" s="36">
        <v>45</v>
      </c>
      <c r="V111" s="36">
        <v>73.221000000000004</v>
      </c>
      <c r="W111" s="36">
        <v>24.249300000000002</v>
      </c>
      <c r="X111" s="36">
        <v>13</v>
      </c>
      <c r="Y111" s="36">
        <v>100</v>
      </c>
      <c r="Z111" s="36">
        <v>1516.73</v>
      </c>
      <c r="AA111" s="36">
        <v>315.08100000000002</v>
      </c>
      <c r="AB111" s="36">
        <v>829</v>
      </c>
      <c r="AC111" s="36">
        <v>2231</v>
      </c>
      <c r="AD111" s="36">
        <v>1508000000</v>
      </c>
      <c r="AE111" s="36">
        <v>1148.45</v>
      </c>
      <c r="AF111" s="36">
        <v>235.09299999999999</v>
      </c>
      <c r="AG111" s="36">
        <v>636</v>
      </c>
      <c r="AH111" s="36">
        <v>1681</v>
      </c>
      <c r="AI111" s="36">
        <v>1141840000</v>
      </c>
      <c r="AJ111" s="36">
        <v>1051.8499999999999</v>
      </c>
      <c r="AK111" s="36">
        <v>214.33699999999999</v>
      </c>
      <c r="AL111" s="36">
        <v>585</v>
      </c>
      <c r="AM111" s="36">
        <v>1538</v>
      </c>
      <c r="AN111" s="36">
        <v>1045800000</v>
      </c>
      <c r="AO111" s="36">
        <v>19.221900000000002</v>
      </c>
      <c r="AP111" s="36">
        <v>6.6521100000000004</v>
      </c>
      <c r="AQ111" s="36">
        <v>6.94407</v>
      </c>
      <c r="AR111" s="36">
        <v>54.4955</v>
      </c>
      <c r="AS111" s="36">
        <v>19111300</v>
      </c>
      <c r="AT111" s="36">
        <v>19.9892</v>
      </c>
      <c r="AU111" s="36">
        <v>6.90273</v>
      </c>
      <c r="AV111" s="36">
        <v>7.26</v>
      </c>
      <c r="AW111" s="36">
        <v>56.604900000000001</v>
      </c>
      <c r="AX111" s="36">
        <v>19874100</v>
      </c>
      <c r="AY111" s="36">
        <v>27.701000000000001</v>
      </c>
      <c r="AZ111" s="36">
        <v>9.5016999999999996</v>
      </c>
      <c r="BA111" s="36">
        <v>10.2607</v>
      </c>
      <c r="BB111" s="36">
        <v>77.635599999999997</v>
      </c>
      <c r="BC111" s="36">
        <v>27541500</v>
      </c>
    </row>
    <row r="112" spans="1:55" ht="14.25" x14ac:dyDescent="0.25">
      <c r="A112" s="287" t="s">
        <v>3357</v>
      </c>
      <c r="B112" s="38" t="s">
        <v>3342</v>
      </c>
      <c r="C112" s="35" t="s">
        <v>3342</v>
      </c>
      <c r="D112" s="36">
        <v>7</v>
      </c>
      <c r="E112" s="78">
        <v>715349</v>
      </c>
      <c r="F112" s="36">
        <v>333.05399999999997</v>
      </c>
      <c r="G112" s="36">
        <v>32.903700000000001</v>
      </c>
      <c r="H112" s="36">
        <v>268</v>
      </c>
      <c r="I112" s="36">
        <v>409</v>
      </c>
      <c r="J112" s="36">
        <v>1361.85</v>
      </c>
      <c r="K112" s="36">
        <v>26.442299999999999</v>
      </c>
      <c r="L112" s="36">
        <v>1298</v>
      </c>
      <c r="M112" s="36">
        <v>1420</v>
      </c>
      <c r="N112" s="36">
        <v>200</v>
      </c>
      <c r="O112" s="36">
        <v>0</v>
      </c>
      <c r="P112" s="36">
        <v>200</v>
      </c>
      <c r="Q112" s="36">
        <v>200</v>
      </c>
      <c r="R112" s="36">
        <v>10.0997</v>
      </c>
      <c r="S112" s="36">
        <v>5.7860199999999997</v>
      </c>
      <c r="T112" s="36">
        <v>3</v>
      </c>
      <c r="U112" s="36">
        <v>45</v>
      </c>
      <c r="V112" s="36">
        <v>57.291800000000002</v>
      </c>
      <c r="W112" s="36">
        <v>11.686500000000001</v>
      </c>
      <c r="X112" s="36">
        <v>13</v>
      </c>
      <c r="Y112" s="36">
        <v>86</v>
      </c>
      <c r="Z112" s="36">
        <v>602.40899999999999</v>
      </c>
      <c r="AA112" s="36">
        <v>61.0809</v>
      </c>
      <c r="AB112" s="36">
        <v>438</v>
      </c>
      <c r="AC112" s="36">
        <v>828</v>
      </c>
      <c r="AD112" s="36">
        <v>430926000</v>
      </c>
      <c r="AE112" s="36">
        <v>457.666</v>
      </c>
      <c r="AF112" s="36">
        <v>46.003300000000003</v>
      </c>
      <c r="AG112" s="36">
        <v>335</v>
      </c>
      <c r="AH112" s="36">
        <v>626</v>
      </c>
      <c r="AI112" s="36">
        <v>327386000</v>
      </c>
      <c r="AJ112" s="36">
        <v>419.60599999999999</v>
      </c>
      <c r="AK112" s="36">
        <v>42.065899999999999</v>
      </c>
      <c r="AL112" s="36">
        <v>308</v>
      </c>
      <c r="AM112" s="36">
        <v>573</v>
      </c>
      <c r="AN112" s="36">
        <v>300160000</v>
      </c>
      <c r="AO112" s="36">
        <v>2.48156</v>
      </c>
      <c r="AP112" s="36">
        <v>0.97342099999999998</v>
      </c>
      <c r="AQ112" s="36">
        <v>0.76820200000000005</v>
      </c>
      <c r="AR112" s="36">
        <v>6.5148099999999998</v>
      </c>
      <c r="AS112" s="36">
        <v>1775160</v>
      </c>
      <c r="AT112" s="36">
        <v>2.6392600000000002</v>
      </c>
      <c r="AU112" s="36">
        <v>1.0101800000000001</v>
      </c>
      <c r="AV112" s="36">
        <v>0.86242600000000003</v>
      </c>
      <c r="AW112" s="36">
        <v>6.8364700000000003</v>
      </c>
      <c r="AX112" s="36">
        <v>1887960</v>
      </c>
      <c r="AY112" s="36">
        <v>3.8664299999999998</v>
      </c>
      <c r="AZ112" s="36">
        <v>1.3169900000000001</v>
      </c>
      <c r="BA112" s="36">
        <v>1.57134</v>
      </c>
      <c r="BB112" s="36">
        <v>9.2224000000000004</v>
      </c>
      <c r="BC112" s="36">
        <v>2765800</v>
      </c>
    </row>
    <row r="113" spans="1:55" ht="14.25" x14ac:dyDescent="0.25">
      <c r="A113" s="287" t="s">
        <v>3358</v>
      </c>
      <c r="B113" s="38" t="s">
        <v>3343</v>
      </c>
      <c r="C113" s="35" t="s">
        <v>3343</v>
      </c>
      <c r="D113" s="36">
        <v>8</v>
      </c>
      <c r="E113" s="78">
        <v>643405</v>
      </c>
      <c r="F113" s="36">
        <v>265.92700000000002</v>
      </c>
      <c r="G113" s="36">
        <v>15.365600000000001</v>
      </c>
      <c r="H113" s="36">
        <v>236</v>
      </c>
      <c r="I113" s="36">
        <v>307</v>
      </c>
      <c r="J113" s="36">
        <v>1443.01</v>
      </c>
      <c r="K113" s="36">
        <v>24.331099999999999</v>
      </c>
      <c r="L113" s="36">
        <v>1395</v>
      </c>
      <c r="M113" s="36">
        <v>1518</v>
      </c>
      <c r="N113" s="36">
        <v>200</v>
      </c>
      <c r="O113" s="36">
        <v>0</v>
      </c>
      <c r="P113" s="36">
        <v>200</v>
      </c>
      <c r="Q113" s="36">
        <v>200</v>
      </c>
      <c r="R113" s="36">
        <v>8.7104099999999995</v>
      </c>
      <c r="S113" s="36">
        <v>4.8195600000000001</v>
      </c>
      <c r="T113" s="36">
        <v>3</v>
      </c>
      <c r="U113" s="36">
        <v>45</v>
      </c>
      <c r="V113" s="36">
        <v>55.419899999999998</v>
      </c>
      <c r="W113" s="36">
        <v>7.9710900000000002</v>
      </c>
      <c r="X113" s="36">
        <v>20</v>
      </c>
      <c r="Y113" s="36">
        <v>97</v>
      </c>
      <c r="Z113" s="36">
        <v>460.37700000000001</v>
      </c>
      <c r="AA113" s="36">
        <v>32.648400000000002</v>
      </c>
      <c r="AB113" s="36">
        <v>382</v>
      </c>
      <c r="AC113" s="36">
        <v>609</v>
      </c>
      <c r="AD113" s="36">
        <v>295990000</v>
      </c>
      <c r="AE113" s="36">
        <v>349.83499999999998</v>
      </c>
      <c r="AF113" s="36">
        <v>24.578900000000001</v>
      </c>
      <c r="AG113" s="36">
        <v>291</v>
      </c>
      <c r="AH113" s="36">
        <v>460</v>
      </c>
      <c r="AI113" s="36">
        <v>224919000</v>
      </c>
      <c r="AJ113" s="36">
        <v>320.75900000000001</v>
      </c>
      <c r="AK113" s="36">
        <v>22.4741</v>
      </c>
      <c r="AL113" s="36">
        <v>267</v>
      </c>
      <c r="AM113" s="36">
        <v>421</v>
      </c>
      <c r="AN113" s="36">
        <v>206226000</v>
      </c>
      <c r="AO113" s="36">
        <v>1.05094</v>
      </c>
      <c r="AP113" s="36">
        <v>0.244565</v>
      </c>
      <c r="AQ113" s="36">
        <v>0.43699399999999999</v>
      </c>
      <c r="AR113" s="36">
        <v>2.5774300000000001</v>
      </c>
      <c r="AS113" s="36">
        <v>675678</v>
      </c>
      <c r="AT113" s="36">
        <v>1.1554899999999999</v>
      </c>
      <c r="AU113" s="36">
        <v>0.25417400000000001</v>
      </c>
      <c r="AV113" s="36">
        <v>0.46286699999999997</v>
      </c>
      <c r="AW113" s="36">
        <v>2.7395999999999998</v>
      </c>
      <c r="AX113" s="36">
        <v>742902</v>
      </c>
      <c r="AY113" s="36">
        <v>1.9056999999999999</v>
      </c>
      <c r="AZ113" s="36">
        <v>0.32783000000000001</v>
      </c>
      <c r="BA113" s="36">
        <v>0.83887</v>
      </c>
      <c r="BB113" s="36">
        <v>3.8915299999999999</v>
      </c>
      <c r="BC113" s="36">
        <v>1225230</v>
      </c>
    </row>
    <row r="114" spans="1:55" ht="14.25" x14ac:dyDescent="0.25">
      <c r="A114" s="287" t="s">
        <v>3359</v>
      </c>
      <c r="B114" s="38" t="s">
        <v>3344</v>
      </c>
      <c r="C114" s="35" t="s">
        <v>3344</v>
      </c>
      <c r="D114" s="36">
        <v>9</v>
      </c>
      <c r="E114" s="78">
        <v>755464</v>
      </c>
      <c r="F114" s="36">
        <v>410.25200000000001</v>
      </c>
      <c r="G114" s="36">
        <v>65.364000000000004</v>
      </c>
      <c r="H114" s="36">
        <v>259</v>
      </c>
      <c r="I114" s="36">
        <v>630</v>
      </c>
      <c r="J114" s="36">
        <v>1472.69</v>
      </c>
      <c r="K114" s="36">
        <v>37.933500000000002</v>
      </c>
      <c r="L114" s="36">
        <v>1387</v>
      </c>
      <c r="M114" s="36">
        <v>1586</v>
      </c>
      <c r="N114" s="36">
        <v>165.51400000000001</v>
      </c>
      <c r="O114" s="36">
        <v>48.276600000000002</v>
      </c>
      <c r="P114" s="36">
        <v>5</v>
      </c>
      <c r="Q114" s="36">
        <v>200</v>
      </c>
      <c r="R114" s="36">
        <v>24.9802</v>
      </c>
      <c r="S114" s="36">
        <v>6.3897199999999996</v>
      </c>
      <c r="T114" s="36">
        <v>3</v>
      </c>
      <c r="U114" s="36">
        <v>45</v>
      </c>
      <c r="V114" s="36">
        <v>88.871600000000001</v>
      </c>
      <c r="W114" s="36">
        <v>13.7431</v>
      </c>
      <c r="X114" s="36">
        <v>13</v>
      </c>
      <c r="Y114" s="36">
        <v>100</v>
      </c>
      <c r="Z114" s="36">
        <v>687.255</v>
      </c>
      <c r="AA114" s="36">
        <v>107.499</v>
      </c>
      <c r="AB114" s="36">
        <v>337</v>
      </c>
      <c r="AC114" s="36">
        <v>1005</v>
      </c>
      <c r="AD114" s="36">
        <v>519196000</v>
      </c>
      <c r="AE114" s="36">
        <v>518.77300000000002</v>
      </c>
      <c r="AF114" s="36">
        <v>80.676100000000005</v>
      </c>
      <c r="AG114" s="36">
        <v>259</v>
      </c>
      <c r="AH114" s="36">
        <v>758</v>
      </c>
      <c r="AI114" s="36">
        <v>391915000</v>
      </c>
      <c r="AJ114" s="36">
        <v>474.66199999999998</v>
      </c>
      <c r="AK114" s="36">
        <v>73.688599999999994</v>
      </c>
      <c r="AL114" s="36">
        <v>238</v>
      </c>
      <c r="AM114" s="36">
        <v>693</v>
      </c>
      <c r="AN114" s="36">
        <v>358590000</v>
      </c>
      <c r="AO114" s="36">
        <v>2.9228999999999998</v>
      </c>
      <c r="AP114" s="36">
        <v>1.5101599999999999</v>
      </c>
      <c r="AQ114" s="36">
        <v>0.100687</v>
      </c>
      <c r="AR114" s="36">
        <v>8.8410399999999996</v>
      </c>
      <c r="AS114" s="36">
        <v>2208150</v>
      </c>
      <c r="AT114" s="36">
        <v>3.0877699999999999</v>
      </c>
      <c r="AU114" s="36">
        <v>1.56863</v>
      </c>
      <c r="AV114" s="36">
        <v>0.114123</v>
      </c>
      <c r="AW114" s="36">
        <v>9.2242800000000003</v>
      </c>
      <c r="AX114" s="36">
        <v>2332700</v>
      </c>
      <c r="AY114" s="36">
        <v>4.4784699999999997</v>
      </c>
      <c r="AZ114" s="36">
        <v>2.09152</v>
      </c>
      <c r="BA114" s="36">
        <v>0.21398400000000001</v>
      </c>
      <c r="BB114" s="36">
        <v>12.6279</v>
      </c>
      <c r="BC114" s="36">
        <v>3383320</v>
      </c>
    </row>
    <row r="115" spans="1:55" ht="14.25" x14ac:dyDescent="0.25">
      <c r="A115" s="287" t="s">
        <v>3360</v>
      </c>
      <c r="B115" s="38" t="s">
        <v>3345</v>
      </c>
      <c r="C115" s="35" t="s">
        <v>3345</v>
      </c>
      <c r="D115" s="36">
        <v>10</v>
      </c>
      <c r="E115" s="78">
        <v>476143</v>
      </c>
      <c r="F115" s="36">
        <v>333.017</v>
      </c>
      <c r="G115" s="36">
        <v>68.7239</v>
      </c>
      <c r="H115" s="36">
        <v>248</v>
      </c>
      <c r="I115" s="36">
        <v>678</v>
      </c>
      <c r="J115" s="36">
        <v>1351.52</v>
      </c>
      <c r="K115" s="36">
        <v>53.259799999999998</v>
      </c>
      <c r="L115" s="36">
        <v>1262</v>
      </c>
      <c r="M115" s="36">
        <v>1482</v>
      </c>
      <c r="N115" s="36">
        <v>180.27</v>
      </c>
      <c r="O115" s="36">
        <v>44.4148</v>
      </c>
      <c r="P115" s="36">
        <v>18</v>
      </c>
      <c r="Q115" s="36">
        <v>200</v>
      </c>
      <c r="R115" s="36">
        <v>13.092499999999999</v>
      </c>
      <c r="S115" s="36">
        <v>7.1177299999999999</v>
      </c>
      <c r="T115" s="36">
        <v>3</v>
      </c>
      <c r="U115" s="36">
        <v>45</v>
      </c>
      <c r="V115" s="36">
        <v>62.7089</v>
      </c>
      <c r="W115" s="36">
        <v>10.823499999999999</v>
      </c>
      <c r="X115" s="36">
        <v>13</v>
      </c>
      <c r="Y115" s="36">
        <v>100</v>
      </c>
      <c r="Z115" s="36">
        <v>630.98900000000003</v>
      </c>
      <c r="AA115" s="36">
        <v>121.425</v>
      </c>
      <c r="AB115" s="36">
        <v>406</v>
      </c>
      <c r="AC115" s="36">
        <v>1159</v>
      </c>
      <c r="AD115" s="36">
        <v>299957000</v>
      </c>
      <c r="AE115" s="36">
        <v>478.86599999999999</v>
      </c>
      <c r="AF115" s="36">
        <v>91.963800000000006</v>
      </c>
      <c r="AG115" s="36">
        <v>310</v>
      </c>
      <c r="AH115" s="36">
        <v>878</v>
      </c>
      <c r="AI115" s="36">
        <v>227641000</v>
      </c>
      <c r="AJ115" s="36">
        <v>438.89800000000002</v>
      </c>
      <c r="AK115" s="36">
        <v>84.237399999999994</v>
      </c>
      <c r="AL115" s="36">
        <v>284</v>
      </c>
      <c r="AM115" s="36">
        <v>804</v>
      </c>
      <c r="AN115" s="36">
        <v>208641000</v>
      </c>
      <c r="AO115" s="36">
        <v>2.4323000000000001</v>
      </c>
      <c r="AP115" s="36">
        <v>1.5142100000000001</v>
      </c>
      <c r="AQ115" s="36">
        <v>0.37089299999999997</v>
      </c>
      <c r="AR115" s="36">
        <v>18.490300000000001</v>
      </c>
      <c r="AS115" s="36">
        <v>1156250</v>
      </c>
      <c r="AT115" s="36">
        <v>2.5870899999999999</v>
      </c>
      <c r="AU115" s="36">
        <v>1.5703100000000001</v>
      </c>
      <c r="AV115" s="36">
        <v>0.39507599999999998</v>
      </c>
      <c r="AW115" s="36">
        <v>19.252099999999999</v>
      </c>
      <c r="AX115" s="36">
        <v>1229840</v>
      </c>
      <c r="AY115" s="36">
        <v>3.8247300000000002</v>
      </c>
      <c r="AZ115" s="36">
        <v>2.08975</v>
      </c>
      <c r="BA115" s="36">
        <v>0.61365999999999998</v>
      </c>
      <c r="BB115" s="36">
        <v>25.868500000000001</v>
      </c>
      <c r="BC115" s="36">
        <v>1818180</v>
      </c>
    </row>
    <row r="116" spans="1:55" ht="14.25" x14ac:dyDescent="0.25">
      <c r="A116" s="287" t="s">
        <v>3361</v>
      </c>
      <c r="B116" s="38" t="s">
        <v>3346</v>
      </c>
      <c r="C116" s="35" t="s">
        <v>3346</v>
      </c>
      <c r="D116" s="36">
        <v>11</v>
      </c>
      <c r="E116" s="78">
        <v>302930</v>
      </c>
      <c r="F116" s="36">
        <v>461.88400000000001</v>
      </c>
      <c r="G116" s="36">
        <v>84.493899999999996</v>
      </c>
      <c r="H116" s="36">
        <v>333</v>
      </c>
      <c r="I116" s="36">
        <v>771</v>
      </c>
      <c r="J116" s="36">
        <v>1378.39</v>
      </c>
      <c r="K116" s="36">
        <v>32.1509</v>
      </c>
      <c r="L116" s="36">
        <v>1261</v>
      </c>
      <c r="M116" s="36">
        <v>1416</v>
      </c>
      <c r="N116" s="36">
        <v>170.524</v>
      </c>
      <c r="O116" s="36">
        <v>41.976399999999998</v>
      </c>
      <c r="P116" s="36">
        <v>18</v>
      </c>
      <c r="Q116" s="36">
        <v>200</v>
      </c>
      <c r="R116" s="36">
        <v>20.817699999999999</v>
      </c>
      <c r="S116" s="36">
        <v>9.5536200000000004</v>
      </c>
      <c r="T116" s="36">
        <v>3</v>
      </c>
      <c r="U116" s="36">
        <v>45</v>
      </c>
      <c r="V116" s="36">
        <v>80.064899999999994</v>
      </c>
      <c r="W116" s="36">
        <v>15.450799999999999</v>
      </c>
      <c r="X116" s="36">
        <v>13</v>
      </c>
      <c r="Y116" s="36">
        <v>100</v>
      </c>
      <c r="Z116" s="36">
        <v>809.62300000000005</v>
      </c>
      <c r="AA116" s="36">
        <v>118.438</v>
      </c>
      <c r="AB116" s="36">
        <v>459</v>
      </c>
      <c r="AC116" s="36">
        <v>1290</v>
      </c>
      <c r="AD116" s="36">
        <v>245239000</v>
      </c>
      <c r="AE116" s="36">
        <v>612.39700000000005</v>
      </c>
      <c r="AF116" s="36">
        <v>89.588099999999997</v>
      </c>
      <c r="AG116" s="36">
        <v>352</v>
      </c>
      <c r="AH116" s="36">
        <v>975</v>
      </c>
      <c r="AI116" s="36">
        <v>185498000</v>
      </c>
      <c r="AJ116" s="36">
        <v>560.702</v>
      </c>
      <c r="AK116" s="36">
        <v>82.028800000000004</v>
      </c>
      <c r="AL116" s="36">
        <v>324</v>
      </c>
      <c r="AM116" s="36">
        <v>892</v>
      </c>
      <c r="AN116" s="36">
        <v>169840000</v>
      </c>
      <c r="AO116" s="36">
        <v>5.08371</v>
      </c>
      <c r="AP116" s="36">
        <v>2.8340999999999998</v>
      </c>
      <c r="AQ116" s="36">
        <v>1.8087899999999999</v>
      </c>
      <c r="AR116" s="36">
        <v>26.757000000000001</v>
      </c>
      <c r="AS116" s="36">
        <v>1539880</v>
      </c>
      <c r="AT116" s="36">
        <v>5.3315000000000001</v>
      </c>
      <c r="AU116" s="36">
        <v>2.93967</v>
      </c>
      <c r="AV116" s="36">
        <v>1.93519</v>
      </c>
      <c r="AW116" s="36">
        <v>27.8337</v>
      </c>
      <c r="AX116" s="36">
        <v>1614940</v>
      </c>
      <c r="AY116" s="36">
        <v>7.4831700000000003</v>
      </c>
      <c r="AZ116" s="36">
        <v>3.9201100000000002</v>
      </c>
      <c r="BA116" s="36">
        <v>3.0087999999999999</v>
      </c>
      <c r="BB116" s="36">
        <v>37.3307</v>
      </c>
      <c r="BC116" s="36">
        <v>2266690</v>
      </c>
    </row>
    <row r="117" spans="1:55" ht="14.25" x14ac:dyDescent="0.25">
      <c r="A117" s="287" t="s">
        <v>3362</v>
      </c>
      <c r="B117" s="38" t="s">
        <v>3347</v>
      </c>
      <c r="C117" s="35" t="s">
        <v>3347</v>
      </c>
      <c r="D117" s="36">
        <v>12</v>
      </c>
      <c r="E117" s="78">
        <v>711984</v>
      </c>
      <c r="F117" s="36">
        <v>384.774</v>
      </c>
      <c r="G117" s="36">
        <v>33.710900000000002</v>
      </c>
      <c r="H117" s="36">
        <v>317</v>
      </c>
      <c r="I117" s="36">
        <v>471</v>
      </c>
      <c r="J117" s="36">
        <v>1344.83</v>
      </c>
      <c r="K117" s="36">
        <v>79.066900000000004</v>
      </c>
      <c r="L117" s="36">
        <v>1190</v>
      </c>
      <c r="M117" s="36">
        <v>1503</v>
      </c>
      <c r="N117" s="36">
        <v>197.947</v>
      </c>
      <c r="O117" s="36">
        <v>12.1548</v>
      </c>
      <c r="P117" s="36">
        <v>44</v>
      </c>
      <c r="Q117" s="36">
        <v>200</v>
      </c>
      <c r="R117" s="36">
        <v>18.881</v>
      </c>
      <c r="S117" s="36">
        <v>9.8986599999999996</v>
      </c>
      <c r="T117" s="36">
        <v>3</v>
      </c>
      <c r="U117" s="36">
        <v>45</v>
      </c>
      <c r="V117" s="36">
        <v>63.711599999999997</v>
      </c>
      <c r="W117" s="36">
        <v>16.361799999999999</v>
      </c>
      <c r="X117" s="36">
        <v>13</v>
      </c>
      <c r="Y117" s="36">
        <v>100</v>
      </c>
      <c r="Z117" s="36">
        <v>708.39400000000001</v>
      </c>
      <c r="AA117" s="36">
        <v>118.589</v>
      </c>
      <c r="AB117" s="36">
        <v>404</v>
      </c>
      <c r="AC117" s="36">
        <v>970</v>
      </c>
      <c r="AD117" s="36">
        <v>504365000</v>
      </c>
      <c r="AE117" s="36">
        <v>537.48599999999999</v>
      </c>
      <c r="AF117" s="36">
        <v>89.349100000000007</v>
      </c>
      <c r="AG117" s="36">
        <v>310</v>
      </c>
      <c r="AH117" s="36">
        <v>731</v>
      </c>
      <c r="AI117" s="36">
        <v>382682000</v>
      </c>
      <c r="AJ117" s="36">
        <v>492.589</v>
      </c>
      <c r="AK117" s="36">
        <v>81.724000000000004</v>
      </c>
      <c r="AL117" s="36">
        <v>285</v>
      </c>
      <c r="AM117" s="36">
        <v>669</v>
      </c>
      <c r="AN117" s="36">
        <v>350716000</v>
      </c>
      <c r="AO117" s="36">
        <v>4.5053299999999998</v>
      </c>
      <c r="AP117" s="36">
        <v>1.9168700000000001</v>
      </c>
      <c r="AQ117" s="36">
        <v>0.72013099999999997</v>
      </c>
      <c r="AR117" s="36">
        <v>13.2737</v>
      </c>
      <c r="AS117" s="36">
        <v>3207730</v>
      </c>
      <c r="AT117" s="36">
        <v>4.7363499999999998</v>
      </c>
      <c r="AU117" s="36">
        <v>1.9896400000000001</v>
      </c>
      <c r="AV117" s="36">
        <v>0.81027000000000005</v>
      </c>
      <c r="AW117" s="36">
        <v>13.836600000000001</v>
      </c>
      <c r="AX117" s="36">
        <v>3372210</v>
      </c>
      <c r="AY117" s="36">
        <v>6.6341999999999999</v>
      </c>
      <c r="AZ117" s="36">
        <v>2.6315</v>
      </c>
      <c r="BA117" s="36">
        <v>1.5424800000000001</v>
      </c>
      <c r="BB117" s="36">
        <v>18.691099999999999</v>
      </c>
      <c r="BC117" s="36">
        <v>4723440</v>
      </c>
    </row>
    <row r="118" spans="1:55" ht="14.25" x14ac:dyDescent="0.25">
      <c r="A118" s="287" t="s">
        <v>3363</v>
      </c>
      <c r="B118" s="38" t="s">
        <v>3348</v>
      </c>
      <c r="C118" s="35" t="s">
        <v>3348</v>
      </c>
      <c r="D118" s="36">
        <v>13</v>
      </c>
      <c r="E118" s="78">
        <v>1513833</v>
      </c>
      <c r="F118" s="36">
        <v>310.58699999999999</v>
      </c>
      <c r="G118" s="36">
        <v>36.889699999999998</v>
      </c>
      <c r="H118" s="36">
        <v>247</v>
      </c>
      <c r="I118" s="36">
        <v>418</v>
      </c>
      <c r="J118" s="36">
        <v>1500.58</v>
      </c>
      <c r="K118" s="36">
        <v>52.744199999999999</v>
      </c>
      <c r="L118" s="36">
        <v>1353</v>
      </c>
      <c r="M118" s="36">
        <v>1571</v>
      </c>
      <c r="N118" s="36">
        <v>199.54300000000001</v>
      </c>
      <c r="O118" s="36">
        <v>8.6516699999999993</v>
      </c>
      <c r="P118" s="36">
        <v>18</v>
      </c>
      <c r="Q118" s="36">
        <v>200</v>
      </c>
      <c r="R118" s="36">
        <v>13.5227</v>
      </c>
      <c r="S118" s="36">
        <v>3.30776</v>
      </c>
      <c r="T118" s="36">
        <v>3</v>
      </c>
      <c r="U118" s="36">
        <v>33</v>
      </c>
      <c r="V118" s="36">
        <v>52.963299999999997</v>
      </c>
      <c r="W118" s="36">
        <v>9.5084400000000002</v>
      </c>
      <c r="X118" s="36">
        <v>13</v>
      </c>
      <c r="Y118" s="36">
        <v>80</v>
      </c>
      <c r="Z118" s="36">
        <v>468.60399999999998</v>
      </c>
      <c r="AA118" s="36">
        <v>75.447500000000005</v>
      </c>
      <c r="AB118" s="36">
        <v>337</v>
      </c>
      <c r="AC118" s="36">
        <v>711</v>
      </c>
      <c r="AD118" s="36">
        <v>709323000</v>
      </c>
      <c r="AE118" s="36">
        <v>356.24200000000002</v>
      </c>
      <c r="AF118" s="36">
        <v>57.0732</v>
      </c>
      <c r="AG118" s="36">
        <v>258</v>
      </c>
      <c r="AH118" s="36">
        <v>540</v>
      </c>
      <c r="AI118" s="36">
        <v>539241000</v>
      </c>
      <c r="AJ118" s="36">
        <v>326.673</v>
      </c>
      <c r="AK118" s="36">
        <v>52.266599999999997</v>
      </c>
      <c r="AL118" s="36">
        <v>237</v>
      </c>
      <c r="AM118" s="36">
        <v>495</v>
      </c>
      <c r="AN118" s="36">
        <v>494482000</v>
      </c>
      <c r="AO118" s="36">
        <v>1.99159</v>
      </c>
      <c r="AP118" s="36">
        <v>0.92469400000000002</v>
      </c>
      <c r="AQ118" s="36">
        <v>0.24040900000000001</v>
      </c>
      <c r="AR118" s="36">
        <v>6.3701600000000003</v>
      </c>
      <c r="AS118" s="36">
        <v>3014650</v>
      </c>
      <c r="AT118" s="36">
        <v>2.1311200000000001</v>
      </c>
      <c r="AU118" s="36">
        <v>0.95925099999999996</v>
      </c>
      <c r="AV118" s="36">
        <v>0.25938299999999997</v>
      </c>
      <c r="AW118" s="36">
        <v>6.6788699999999999</v>
      </c>
      <c r="AX118" s="36">
        <v>3225860</v>
      </c>
      <c r="AY118" s="36">
        <v>3.13889</v>
      </c>
      <c r="AZ118" s="36">
        <v>1.25047</v>
      </c>
      <c r="BA118" s="36">
        <v>0.39138200000000001</v>
      </c>
      <c r="BB118" s="36">
        <v>8.9803999999999995</v>
      </c>
      <c r="BC118" s="36">
        <v>4751310</v>
      </c>
    </row>
    <row r="119" spans="1:55" ht="14.25" x14ac:dyDescent="0.25">
      <c r="A119" s="287" t="s">
        <v>3364</v>
      </c>
      <c r="B119" s="38" t="s">
        <v>3349</v>
      </c>
      <c r="C119" s="35" t="s">
        <v>3349</v>
      </c>
      <c r="D119" s="36">
        <v>14</v>
      </c>
      <c r="E119" s="78">
        <v>762008</v>
      </c>
      <c r="F119" s="36">
        <v>325.57</v>
      </c>
      <c r="G119" s="36">
        <v>31.429200000000002</v>
      </c>
      <c r="H119" s="36">
        <v>251</v>
      </c>
      <c r="I119" s="36">
        <v>418</v>
      </c>
      <c r="J119" s="36">
        <v>1411.18</v>
      </c>
      <c r="K119" s="36">
        <v>42.9711</v>
      </c>
      <c r="L119" s="36">
        <v>1319</v>
      </c>
      <c r="M119" s="36">
        <v>1510</v>
      </c>
      <c r="N119" s="36">
        <v>187.297</v>
      </c>
      <c r="O119" s="36">
        <v>36.659500000000001</v>
      </c>
      <c r="P119" s="36">
        <v>18</v>
      </c>
      <c r="Q119" s="36">
        <v>200</v>
      </c>
      <c r="R119" s="36">
        <v>12.542299999999999</v>
      </c>
      <c r="S119" s="36">
        <v>5.31067</v>
      </c>
      <c r="T119" s="36">
        <v>3</v>
      </c>
      <c r="U119" s="36">
        <v>45</v>
      </c>
      <c r="V119" s="36">
        <v>63.002899999999997</v>
      </c>
      <c r="W119" s="36">
        <v>11.071400000000001</v>
      </c>
      <c r="X119" s="36">
        <v>13</v>
      </c>
      <c r="Y119" s="36">
        <v>100</v>
      </c>
      <c r="Z119" s="36">
        <v>569.47799999999995</v>
      </c>
      <c r="AA119" s="36">
        <v>66.375100000000003</v>
      </c>
      <c r="AB119" s="36">
        <v>389</v>
      </c>
      <c r="AC119" s="36">
        <v>843</v>
      </c>
      <c r="AD119" s="36">
        <v>433947000</v>
      </c>
      <c r="AE119" s="36">
        <v>432.12799999999999</v>
      </c>
      <c r="AF119" s="36">
        <v>50.003100000000003</v>
      </c>
      <c r="AG119" s="36">
        <v>298</v>
      </c>
      <c r="AH119" s="36">
        <v>635</v>
      </c>
      <c r="AI119" s="36">
        <v>329285000</v>
      </c>
      <c r="AJ119" s="36">
        <v>396.03699999999998</v>
      </c>
      <c r="AK119" s="36">
        <v>45.7241</v>
      </c>
      <c r="AL119" s="36">
        <v>274</v>
      </c>
      <c r="AM119" s="36">
        <v>580</v>
      </c>
      <c r="AN119" s="36">
        <v>301784000</v>
      </c>
      <c r="AO119" s="36">
        <v>1.8785099999999999</v>
      </c>
      <c r="AP119" s="36">
        <v>0.71807500000000002</v>
      </c>
      <c r="AQ119" s="36">
        <v>0.207235</v>
      </c>
      <c r="AR119" s="36">
        <v>5.3086500000000001</v>
      </c>
      <c r="AS119" s="36">
        <v>1431440</v>
      </c>
      <c r="AT119" s="36">
        <v>2.0119699999999998</v>
      </c>
      <c r="AU119" s="36">
        <v>0.74692499999999995</v>
      </c>
      <c r="AV119" s="36">
        <v>0.22486900000000001</v>
      </c>
      <c r="AW119" s="36">
        <v>5.577</v>
      </c>
      <c r="AX119" s="36">
        <v>1533140</v>
      </c>
      <c r="AY119" s="36">
        <v>3.04236</v>
      </c>
      <c r="AZ119" s="36">
        <v>0.97511800000000004</v>
      </c>
      <c r="BA119" s="36">
        <v>0.354294</v>
      </c>
      <c r="BB119" s="36">
        <v>7.6393500000000003</v>
      </c>
      <c r="BC119" s="36">
        <v>2318300</v>
      </c>
    </row>
    <row r="120" spans="1:55" ht="14.25" x14ac:dyDescent="0.25">
      <c r="A120" s="16" t="s">
        <v>2536</v>
      </c>
      <c r="B120" s="22" t="s">
        <v>91</v>
      </c>
      <c r="C120" s="16" t="s">
        <v>92</v>
      </c>
      <c r="D120" s="16" t="s">
        <v>78</v>
      </c>
      <c r="E120" s="79">
        <v>122545</v>
      </c>
      <c r="F120" s="15">
        <v>690.15899999999999</v>
      </c>
      <c r="G120" s="15">
        <v>138.43700000000001</v>
      </c>
      <c r="H120" s="15">
        <v>354</v>
      </c>
      <c r="I120" s="15">
        <v>1029</v>
      </c>
      <c r="J120" s="15">
        <v>1255.19</v>
      </c>
      <c r="K120" s="15">
        <v>29.261700000000001</v>
      </c>
      <c r="L120" s="15">
        <v>1194</v>
      </c>
      <c r="M120" s="15">
        <v>1317</v>
      </c>
      <c r="N120" s="15">
        <v>129.21100000000001</v>
      </c>
      <c r="O120" s="15">
        <v>48.184100000000001</v>
      </c>
      <c r="P120" s="15">
        <v>18</v>
      </c>
      <c r="Q120" s="15">
        <v>200</v>
      </c>
      <c r="R120" s="15">
        <v>16.113499999999998</v>
      </c>
      <c r="S120" s="15">
        <v>6.6628800000000004</v>
      </c>
      <c r="T120" s="15">
        <v>3</v>
      </c>
      <c r="U120" s="15">
        <v>45</v>
      </c>
      <c r="V120" s="15">
        <v>69.312600000000003</v>
      </c>
      <c r="W120" s="15">
        <v>10.8485</v>
      </c>
      <c r="X120" s="15">
        <v>40</v>
      </c>
      <c r="Y120" s="15">
        <v>94</v>
      </c>
      <c r="Z120" s="15">
        <v>1207.6600000000001</v>
      </c>
      <c r="AA120" s="15">
        <v>220.61</v>
      </c>
      <c r="AB120" s="15">
        <v>672</v>
      </c>
      <c r="AC120" s="15">
        <v>1755</v>
      </c>
      <c r="AD120" s="15">
        <v>147958000</v>
      </c>
      <c r="AE120" s="15">
        <v>915.46600000000001</v>
      </c>
      <c r="AF120" s="15">
        <v>166.202</v>
      </c>
      <c r="AG120" s="15">
        <v>512</v>
      </c>
      <c r="AH120" s="15">
        <v>1328</v>
      </c>
      <c r="AI120" s="15">
        <v>112160000</v>
      </c>
      <c r="AJ120" s="15">
        <v>838.77300000000002</v>
      </c>
      <c r="AK120" s="15">
        <v>151.99</v>
      </c>
      <c r="AL120" s="15">
        <v>470</v>
      </c>
      <c r="AM120" s="15">
        <v>1216</v>
      </c>
      <c r="AN120" s="15">
        <v>102764000</v>
      </c>
      <c r="AO120" s="15">
        <v>15.4961</v>
      </c>
      <c r="AP120" s="15">
        <v>7.8940900000000003</v>
      </c>
      <c r="AQ120" s="15">
        <v>1.29942</v>
      </c>
      <c r="AR120" s="15">
        <v>44.893000000000001</v>
      </c>
      <c r="AS120" s="15">
        <v>1898540</v>
      </c>
      <c r="AT120" s="15">
        <v>16.127099999999999</v>
      </c>
      <c r="AU120" s="15">
        <v>8.1820900000000005</v>
      </c>
      <c r="AV120" s="15">
        <v>1.4133500000000001</v>
      </c>
      <c r="AW120" s="15">
        <v>46.594000000000001</v>
      </c>
      <c r="AX120" s="15">
        <v>1975850</v>
      </c>
      <c r="AY120" s="15">
        <v>22.196999999999999</v>
      </c>
      <c r="AZ120" s="15">
        <v>11.1386</v>
      </c>
      <c r="BA120" s="15">
        <v>2.3427600000000002</v>
      </c>
      <c r="BB120" s="15">
        <v>64.156800000000004</v>
      </c>
      <c r="BC120" s="15">
        <v>2719510</v>
      </c>
    </row>
    <row r="121" spans="1:55" ht="14.25" x14ac:dyDescent="0.25">
      <c r="A121" s="16" t="s">
        <v>2537</v>
      </c>
      <c r="B121" s="22" t="s">
        <v>93</v>
      </c>
      <c r="C121" s="16" t="s">
        <v>94</v>
      </c>
      <c r="D121" s="16" t="s">
        <v>78</v>
      </c>
      <c r="E121" s="79">
        <v>137991</v>
      </c>
      <c r="F121" s="15">
        <v>395.678</v>
      </c>
      <c r="G121" s="15">
        <v>33.130400000000002</v>
      </c>
      <c r="H121" s="15">
        <v>333</v>
      </c>
      <c r="I121" s="15">
        <v>566</v>
      </c>
      <c r="J121" s="15">
        <v>1397.83</v>
      </c>
      <c r="K121" s="15">
        <v>11.0998</v>
      </c>
      <c r="L121" s="15">
        <v>1343</v>
      </c>
      <c r="M121" s="15">
        <v>1416</v>
      </c>
      <c r="N121" s="15">
        <v>199.279</v>
      </c>
      <c r="O121" s="15">
        <v>8.0710099999999994</v>
      </c>
      <c r="P121" s="15">
        <v>64</v>
      </c>
      <c r="Q121" s="15">
        <v>200</v>
      </c>
      <c r="R121" s="15">
        <v>22.3322</v>
      </c>
      <c r="S121" s="15">
        <v>8.5780499999999993</v>
      </c>
      <c r="T121" s="15">
        <v>3</v>
      </c>
      <c r="U121" s="15">
        <v>45</v>
      </c>
      <c r="V121" s="15">
        <v>83.485200000000006</v>
      </c>
      <c r="W121" s="15">
        <v>14.025499999999999</v>
      </c>
      <c r="X121" s="15">
        <v>13</v>
      </c>
      <c r="Y121" s="15">
        <v>100</v>
      </c>
      <c r="Z121" s="15">
        <v>719.31200000000001</v>
      </c>
      <c r="AA121" s="15">
        <v>65.337500000000006</v>
      </c>
      <c r="AB121" s="15">
        <v>459</v>
      </c>
      <c r="AC121" s="15">
        <v>962</v>
      </c>
      <c r="AD121" s="15">
        <v>99243400</v>
      </c>
      <c r="AE121" s="15">
        <v>543.74300000000005</v>
      </c>
      <c r="AF121" s="15">
        <v>48.2744</v>
      </c>
      <c r="AG121" s="15">
        <v>352</v>
      </c>
      <c r="AH121" s="15">
        <v>725</v>
      </c>
      <c r="AI121" s="15">
        <v>75020200</v>
      </c>
      <c r="AJ121" s="15">
        <v>497.75599999999997</v>
      </c>
      <c r="AK121" s="15">
        <v>43.873399999999997</v>
      </c>
      <c r="AL121" s="15">
        <v>324</v>
      </c>
      <c r="AM121" s="15">
        <v>663</v>
      </c>
      <c r="AN121" s="15">
        <v>68675400</v>
      </c>
      <c r="AO121" s="15">
        <v>3.4846300000000001</v>
      </c>
      <c r="AP121" s="15">
        <v>0.94241699999999995</v>
      </c>
      <c r="AQ121" s="15">
        <v>1.8087899999999999</v>
      </c>
      <c r="AR121" s="15">
        <v>8.9547100000000004</v>
      </c>
      <c r="AS121" s="15">
        <v>480774</v>
      </c>
      <c r="AT121" s="15">
        <v>3.67191</v>
      </c>
      <c r="AU121" s="15">
        <v>0.97430000000000005</v>
      </c>
      <c r="AV121" s="15">
        <v>1.93519</v>
      </c>
      <c r="AW121" s="15">
        <v>9.3084500000000006</v>
      </c>
      <c r="AX121" s="15">
        <v>506613</v>
      </c>
      <c r="AY121" s="15">
        <v>5.23949</v>
      </c>
      <c r="AZ121" s="15">
        <v>1.2527299999999999</v>
      </c>
      <c r="BA121" s="15">
        <v>3.0087999999999999</v>
      </c>
      <c r="BB121" s="15">
        <v>12.3886</v>
      </c>
      <c r="BC121" s="15">
        <v>722892</v>
      </c>
    </row>
    <row r="122" spans="1:55" ht="14.25" x14ac:dyDescent="0.25">
      <c r="A122" s="16" t="s">
        <v>2538</v>
      </c>
      <c r="B122" s="22" t="s">
        <v>95</v>
      </c>
      <c r="C122" s="16" t="s">
        <v>96</v>
      </c>
      <c r="D122" s="16" t="s">
        <v>78</v>
      </c>
      <c r="E122" s="79">
        <v>4130</v>
      </c>
      <c r="F122" s="15">
        <v>621.03899999999999</v>
      </c>
      <c r="G122" s="15">
        <v>71.634900000000002</v>
      </c>
      <c r="H122" s="15">
        <v>453</v>
      </c>
      <c r="I122" s="15">
        <v>782</v>
      </c>
      <c r="J122" s="15">
        <v>1286.3</v>
      </c>
      <c r="K122" s="15">
        <v>17.304099999999998</v>
      </c>
      <c r="L122" s="15">
        <v>1250</v>
      </c>
      <c r="M122" s="15">
        <v>1350</v>
      </c>
      <c r="N122" s="15">
        <v>131.792</v>
      </c>
      <c r="O122" s="15">
        <v>54.869799999999998</v>
      </c>
      <c r="P122" s="15">
        <v>49</v>
      </c>
      <c r="Q122" s="15">
        <v>200</v>
      </c>
      <c r="R122" s="15">
        <v>26.260400000000001</v>
      </c>
      <c r="S122" s="15">
        <v>8.4210600000000007</v>
      </c>
      <c r="T122" s="15">
        <v>3</v>
      </c>
      <c r="U122" s="15">
        <v>45</v>
      </c>
      <c r="V122" s="15">
        <v>77.917599999999993</v>
      </c>
      <c r="W122" s="15">
        <v>13.269299999999999</v>
      </c>
      <c r="X122" s="15">
        <v>40</v>
      </c>
      <c r="Y122" s="15">
        <v>100</v>
      </c>
      <c r="Z122" s="15">
        <v>1108.4000000000001</v>
      </c>
      <c r="AA122" s="15">
        <v>129.28299999999999</v>
      </c>
      <c r="AB122" s="15">
        <v>766</v>
      </c>
      <c r="AC122" s="15">
        <v>1407</v>
      </c>
      <c r="AD122" s="15">
        <v>4576580</v>
      </c>
      <c r="AE122" s="15">
        <v>839.13099999999997</v>
      </c>
      <c r="AF122" s="15">
        <v>96.657899999999998</v>
      </c>
      <c r="AG122" s="15">
        <v>582</v>
      </c>
      <c r="AH122" s="15">
        <v>1063</v>
      </c>
      <c r="AI122" s="15">
        <v>3464770</v>
      </c>
      <c r="AJ122" s="15">
        <v>768.51099999999997</v>
      </c>
      <c r="AK122" s="15">
        <v>88.149100000000004</v>
      </c>
      <c r="AL122" s="15">
        <v>533</v>
      </c>
      <c r="AM122" s="15">
        <v>973</v>
      </c>
      <c r="AN122" s="15">
        <v>3173180</v>
      </c>
      <c r="AO122" s="15">
        <v>11.5578</v>
      </c>
      <c r="AP122" s="15">
        <v>4.0415799999999997</v>
      </c>
      <c r="AQ122" s="15">
        <v>5.2494100000000001</v>
      </c>
      <c r="AR122" s="15">
        <v>27.4451</v>
      </c>
      <c r="AS122" s="15">
        <v>47722.1</v>
      </c>
      <c r="AT122" s="15">
        <v>12.035</v>
      </c>
      <c r="AU122" s="15">
        <v>4.1901400000000004</v>
      </c>
      <c r="AV122" s="15">
        <v>5.4811899999999998</v>
      </c>
      <c r="AW122" s="15">
        <v>28.523499999999999</v>
      </c>
      <c r="AX122" s="15">
        <v>49692.7</v>
      </c>
      <c r="AY122" s="15">
        <v>16.500599999999999</v>
      </c>
      <c r="AZ122" s="15">
        <v>5.6392899999999999</v>
      </c>
      <c r="BA122" s="15">
        <v>7.4179199999999996</v>
      </c>
      <c r="BB122" s="15">
        <v>38.736600000000003</v>
      </c>
      <c r="BC122" s="15">
        <v>68131.100000000006</v>
      </c>
    </row>
    <row r="123" spans="1:55" ht="14.25" x14ac:dyDescent="0.25">
      <c r="A123" s="16" t="s">
        <v>2539</v>
      </c>
      <c r="B123" s="22" t="s">
        <v>97</v>
      </c>
      <c r="C123" s="16" t="s">
        <v>98</v>
      </c>
      <c r="D123" s="16" t="s">
        <v>78</v>
      </c>
      <c r="E123" s="79">
        <v>125700</v>
      </c>
      <c r="F123" s="15">
        <v>482.27100000000002</v>
      </c>
      <c r="G123" s="15">
        <v>49.138599999999997</v>
      </c>
      <c r="H123" s="15">
        <v>386</v>
      </c>
      <c r="I123" s="15">
        <v>732</v>
      </c>
      <c r="J123" s="15">
        <v>1377.03</v>
      </c>
      <c r="K123" s="15">
        <v>23.315999999999999</v>
      </c>
      <c r="L123" s="15">
        <v>1303</v>
      </c>
      <c r="M123" s="15">
        <v>1412</v>
      </c>
      <c r="N123" s="15">
        <v>155.553</v>
      </c>
      <c r="O123" s="15">
        <v>42.551000000000002</v>
      </c>
      <c r="P123" s="15">
        <v>38</v>
      </c>
      <c r="Q123" s="15">
        <v>200</v>
      </c>
      <c r="R123" s="15">
        <v>21.956299999999999</v>
      </c>
      <c r="S123" s="15">
        <v>9.7902900000000006</v>
      </c>
      <c r="T123" s="15">
        <v>3</v>
      </c>
      <c r="U123" s="15">
        <v>45</v>
      </c>
      <c r="V123" s="15">
        <v>81.760599999999997</v>
      </c>
      <c r="W123" s="15">
        <v>14.574400000000001</v>
      </c>
      <c r="X123" s="15">
        <v>19</v>
      </c>
      <c r="Y123" s="15">
        <v>100</v>
      </c>
      <c r="Z123" s="15">
        <v>843.35400000000004</v>
      </c>
      <c r="AA123" s="15">
        <v>83.184700000000007</v>
      </c>
      <c r="AB123" s="15">
        <v>637</v>
      </c>
      <c r="AC123" s="15">
        <v>1265</v>
      </c>
      <c r="AD123" s="15">
        <v>106009000</v>
      </c>
      <c r="AE123" s="15">
        <v>637.63599999999997</v>
      </c>
      <c r="AF123" s="15">
        <v>62.1524</v>
      </c>
      <c r="AG123" s="15">
        <v>484</v>
      </c>
      <c r="AH123" s="15">
        <v>955</v>
      </c>
      <c r="AI123" s="15">
        <v>80150200</v>
      </c>
      <c r="AJ123" s="15">
        <v>583.71799999999996</v>
      </c>
      <c r="AK123" s="15">
        <v>56.692</v>
      </c>
      <c r="AL123" s="15">
        <v>444</v>
      </c>
      <c r="AM123" s="15">
        <v>873</v>
      </c>
      <c r="AN123" s="15">
        <v>73372700</v>
      </c>
      <c r="AO123" s="15">
        <v>5.2095599999999997</v>
      </c>
      <c r="AP123" s="15">
        <v>1.9509000000000001</v>
      </c>
      <c r="AQ123" s="15">
        <v>1.74674</v>
      </c>
      <c r="AR123" s="15">
        <v>21.5852</v>
      </c>
      <c r="AS123" s="15">
        <v>654836</v>
      </c>
      <c r="AT123" s="15">
        <v>5.4610500000000002</v>
      </c>
      <c r="AU123" s="15">
        <v>2.0222799999999999</v>
      </c>
      <c r="AV123" s="15">
        <v>1.8776600000000001</v>
      </c>
      <c r="AW123" s="15">
        <v>22.460999999999999</v>
      </c>
      <c r="AX123" s="15">
        <v>686449</v>
      </c>
      <c r="AY123" s="15">
        <v>7.6653099999999998</v>
      </c>
      <c r="AZ123" s="15">
        <v>2.6913900000000002</v>
      </c>
      <c r="BA123" s="15">
        <v>2.9201700000000002</v>
      </c>
      <c r="BB123" s="15">
        <v>30.222100000000001</v>
      </c>
      <c r="BC123" s="15">
        <v>963522</v>
      </c>
    </row>
    <row r="124" spans="1:55" ht="14.25" x14ac:dyDescent="0.25">
      <c r="A124" s="16" t="s">
        <v>2540</v>
      </c>
      <c r="B124" s="22" t="s">
        <v>99</v>
      </c>
      <c r="C124" s="16" t="s">
        <v>100</v>
      </c>
      <c r="D124" s="16" t="s">
        <v>78</v>
      </c>
      <c r="E124" s="79">
        <v>80127</v>
      </c>
      <c r="F124" s="15">
        <v>604.202</v>
      </c>
      <c r="G124" s="15">
        <v>96.247200000000007</v>
      </c>
      <c r="H124" s="15">
        <v>412</v>
      </c>
      <c r="I124" s="15">
        <v>836</v>
      </c>
      <c r="J124" s="15">
        <v>1326.91</v>
      </c>
      <c r="K124" s="15">
        <v>31.058199999999999</v>
      </c>
      <c r="L124" s="15">
        <v>1263</v>
      </c>
      <c r="M124" s="15">
        <v>1390</v>
      </c>
      <c r="N124" s="15">
        <v>132.81299999999999</v>
      </c>
      <c r="O124" s="15">
        <v>42.563499999999998</v>
      </c>
      <c r="P124" s="15">
        <v>18</v>
      </c>
      <c r="Q124" s="15">
        <v>200</v>
      </c>
      <c r="R124" s="15">
        <v>16.041899999999998</v>
      </c>
      <c r="S124" s="15">
        <v>7.7309400000000004</v>
      </c>
      <c r="T124" s="15">
        <v>3</v>
      </c>
      <c r="U124" s="15">
        <v>45</v>
      </c>
      <c r="V124" s="15">
        <v>68.4696</v>
      </c>
      <c r="W124" s="15">
        <v>14.854699999999999</v>
      </c>
      <c r="X124" s="15">
        <v>19</v>
      </c>
      <c r="Y124" s="15">
        <v>100</v>
      </c>
      <c r="Z124" s="15">
        <v>983.29899999999998</v>
      </c>
      <c r="AA124" s="15">
        <v>138.83000000000001</v>
      </c>
      <c r="AB124" s="15">
        <v>651</v>
      </c>
      <c r="AC124" s="15">
        <v>1495</v>
      </c>
      <c r="AD124" s="15">
        <v>78779000</v>
      </c>
      <c r="AE124" s="15">
        <v>745.57299999999998</v>
      </c>
      <c r="AF124" s="15">
        <v>104.714</v>
      </c>
      <c r="AG124" s="15">
        <v>499</v>
      </c>
      <c r="AH124" s="15">
        <v>1128</v>
      </c>
      <c r="AI124" s="15">
        <v>59733100</v>
      </c>
      <c r="AJ124" s="15">
        <v>683.15800000000002</v>
      </c>
      <c r="AK124" s="15">
        <v>95.803399999999996</v>
      </c>
      <c r="AL124" s="15">
        <v>459</v>
      </c>
      <c r="AM124" s="15">
        <v>1032</v>
      </c>
      <c r="AN124" s="15">
        <v>54732600</v>
      </c>
      <c r="AO124" s="15">
        <v>10.025</v>
      </c>
      <c r="AP124" s="15">
        <v>4.99777</v>
      </c>
      <c r="AQ124" s="15">
        <v>2.0140699999999998</v>
      </c>
      <c r="AR124" s="15">
        <v>40.612400000000001</v>
      </c>
      <c r="AS124" s="15">
        <v>803175</v>
      </c>
      <c r="AT124" s="15">
        <v>10.456899999999999</v>
      </c>
      <c r="AU124" s="15">
        <v>5.1836000000000002</v>
      </c>
      <c r="AV124" s="15">
        <v>2.1557400000000002</v>
      </c>
      <c r="AW124" s="15">
        <v>42.198700000000002</v>
      </c>
      <c r="AX124" s="15">
        <v>837775</v>
      </c>
      <c r="AY124" s="15">
        <v>14.356199999999999</v>
      </c>
      <c r="AZ124" s="15">
        <v>6.9467299999999996</v>
      </c>
      <c r="BA124" s="15">
        <v>3.3027600000000001</v>
      </c>
      <c r="BB124" s="15">
        <v>56.7393</v>
      </c>
      <c r="BC124" s="15">
        <v>1150170</v>
      </c>
    </row>
    <row r="125" spans="1:55" ht="14.25" x14ac:dyDescent="0.25">
      <c r="A125" s="16" t="s">
        <v>2541</v>
      </c>
      <c r="B125" s="22" t="s">
        <v>101</v>
      </c>
      <c r="C125" s="16" t="s">
        <v>102</v>
      </c>
      <c r="D125" s="16" t="s">
        <v>78</v>
      </c>
      <c r="E125" s="79">
        <v>9928</v>
      </c>
      <c r="F125" s="15">
        <v>555.63499999999999</v>
      </c>
      <c r="G125" s="15">
        <v>55.524700000000003</v>
      </c>
      <c r="H125" s="15">
        <v>468</v>
      </c>
      <c r="I125" s="15">
        <v>740</v>
      </c>
      <c r="J125" s="15">
        <v>1264.98</v>
      </c>
      <c r="K125" s="15">
        <v>12.2074</v>
      </c>
      <c r="L125" s="15">
        <v>1223</v>
      </c>
      <c r="M125" s="15">
        <v>1285</v>
      </c>
      <c r="N125" s="15">
        <v>174.89099999999999</v>
      </c>
      <c r="O125" s="15">
        <v>41.053199999999997</v>
      </c>
      <c r="P125" s="15">
        <v>49</v>
      </c>
      <c r="Q125" s="15">
        <v>200</v>
      </c>
      <c r="R125" s="15">
        <v>19.409400000000002</v>
      </c>
      <c r="S125" s="15">
        <v>11.3408</v>
      </c>
      <c r="T125" s="15">
        <v>3</v>
      </c>
      <c r="U125" s="15">
        <v>45</v>
      </c>
      <c r="V125" s="15">
        <v>72.634600000000006</v>
      </c>
      <c r="W125" s="15">
        <v>17.596299999999999</v>
      </c>
      <c r="X125" s="15">
        <v>13</v>
      </c>
      <c r="Y125" s="15">
        <v>100</v>
      </c>
      <c r="Z125" s="15">
        <v>1048.32</v>
      </c>
      <c r="AA125" s="15">
        <v>109.48099999999999</v>
      </c>
      <c r="AB125" s="15">
        <v>688</v>
      </c>
      <c r="AC125" s="15">
        <v>1484</v>
      </c>
      <c r="AD125" s="15">
        <v>10407700</v>
      </c>
      <c r="AE125" s="15">
        <v>794.11400000000003</v>
      </c>
      <c r="AF125" s="15">
        <v>81.154600000000002</v>
      </c>
      <c r="AG125" s="15">
        <v>527</v>
      </c>
      <c r="AH125" s="15">
        <v>1120</v>
      </c>
      <c r="AI125" s="15">
        <v>7883960</v>
      </c>
      <c r="AJ125" s="15">
        <v>727.38900000000001</v>
      </c>
      <c r="AK125" s="15">
        <v>73.825299999999999</v>
      </c>
      <c r="AL125" s="15">
        <v>485</v>
      </c>
      <c r="AM125" s="15">
        <v>1024</v>
      </c>
      <c r="AN125" s="15">
        <v>7221520</v>
      </c>
      <c r="AO125" s="15">
        <v>10.241</v>
      </c>
      <c r="AP125" s="15">
        <v>2.8539500000000002</v>
      </c>
      <c r="AQ125" s="15">
        <v>4.8859199999999996</v>
      </c>
      <c r="AR125" s="15">
        <v>21.251799999999999</v>
      </c>
      <c r="AS125" s="15">
        <v>101673</v>
      </c>
      <c r="AT125" s="15">
        <v>10.6792</v>
      </c>
      <c r="AU125" s="15">
        <v>2.9611200000000002</v>
      </c>
      <c r="AV125" s="15">
        <v>5.1217199999999998</v>
      </c>
      <c r="AW125" s="15">
        <v>22.0824</v>
      </c>
      <c r="AX125" s="15">
        <v>106023</v>
      </c>
      <c r="AY125" s="15">
        <v>14.688800000000001</v>
      </c>
      <c r="AZ125" s="15">
        <v>3.95682</v>
      </c>
      <c r="BA125" s="15">
        <v>7.3940299999999999</v>
      </c>
      <c r="BB125" s="15">
        <v>30.3521</v>
      </c>
      <c r="BC125" s="15">
        <v>145831</v>
      </c>
    </row>
    <row r="126" spans="1:55" ht="14.25" x14ac:dyDescent="0.25">
      <c r="A126" s="16" t="s">
        <v>2542</v>
      </c>
      <c r="B126" s="22" t="s">
        <v>103</v>
      </c>
      <c r="C126" s="16" t="s">
        <v>104</v>
      </c>
      <c r="D126" s="16" t="s">
        <v>78</v>
      </c>
      <c r="E126" s="79">
        <v>30850</v>
      </c>
      <c r="F126" s="15">
        <v>746.36199999999997</v>
      </c>
      <c r="G126" s="15">
        <v>85.358999999999995</v>
      </c>
      <c r="H126" s="15">
        <v>594</v>
      </c>
      <c r="I126" s="15">
        <v>881</v>
      </c>
      <c r="J126" s="15">
        <v>1147.93</v>
      </c>
      <c r="K126" s="15">
        <v>7.2757199999999997</v>
      </c>
      <c r="L126" s="15">
        <v>1130</v>
      </c>
      <c r="M126" s="15">
        <v>1174</v>
      </c>
      <c r="N126" s="15">
        <v>177.57</v>
      </c>
      <c r="O126" s="15">
        <v>38.060200000000002</v>
      </c>
      <c r="P126" s="15">
        <v>5</v>
      </c>
      <c r="Q126" s="15">
        <v>200</v>
      </c>
      <c r="R126" s="15">
        <v>12.973599999999999</v>
      </c>
      <c r="S126" s="15">
        <v>6.6276999999999999</v>
      </c>
      <c r="T126" s="15">
        <v>3</v>
      </c>
      <c r="U126" s="15">
        <v>45</v>
      </c>
      <c r="V126" s="15">
        <v>66.720500000000001</v>
      </c>
      <c r="W126" s="15">
        <v>11.623799999999999</v>
      </c>
      <c r="X126" s="15">
        <v>37</v>
      </c>
      <c r="Y126" s="15">
        <v>100</v>
      </c>
      <c r="Z126" s="15">
        <v>1491.94</v>
      </c>
      <c r="AA126" s="15">
        <v>146.43100000000001</v>
      </c>
      <c r="AB126" s="15">
        <v>1096</v>
      </c>
      <c r="AC126" s="15">
        <v>1930</v>
      </c>
      <c r="AD126" s="15">
        <v>46012900</v>
      </c>
      <c r="AE126" s="15">
        <v>1131.79</v>
      </c>
      <c r="AF126" s="15">
        <v>109.63</v>
      </c>
      <c r="AG126" s="15">
        <v>837</v>
      </c>
      <c r="AH126" s="15">
        <v>1456</v>
      </c>
      <c r="AI126" s="15">
        <v>34905700</v>
      </c>
      <c r="AJ126" s="15">
        <v>1037.21</v>
      </c>
      <c r="AK126" s="15">
        <v>100.054</v>
      </c>
      <c r="AL126" s="15">
        <v>768</v>
      </c>
      <c r="AM126" s="15">
        <v>1332</v>
      </c>
      <c r="AN126" s="15">
        <v>31988700</v>
      </c>
      <c r="AO126" s="15">
        <v>24.8049</v>
      </c>
      <c r="AP126" s="15">
        <v>6.86965</v>
      </c>
      <c r="AQ126" s="15">
        <v>8.2824899999999992</v>
      </c>
      <c r="AR126" s="15">
        <v>49.985700000000001</v>
      </c>
      <c r="AS126" s="15">
        <v>765009</v>
      </c>
      <c r="AT126" s="15">
        <v>25.7818</v>
      </c>
      <c r="AU126" s="15">
        <v>7.1257200000000003</v>
      </c>
      <c r="AV126" s="15">
        <v>8.6471099999999996</v>
      </c>
      <c r="AW126" s="15">
        <v>51.924399999999999</v>
      </c>
      <c r="AX126" s="15">
        <v>795136</v>
      </c>
      <c r="AY126" s="15">
        <v>35.514600000000002</v>
      </c>
      <c r="AZ126" s="15">
        <v>9.7744700000000009</v>
      </c>
      <c r="BA126" s="15">
        <v>12.2517</v>
      </c>
      <c r="BB126" s="15">
        <v>70.692499999999995</v>
      </c>
      <c r="BC126" s="15">
        <v>1095310</v>
      </c>
    </row>
    <row r="127" spans="1:55" ht="14.25" x14ac:dyDescent="0.25">
      <c r="A127" s="16" t="s">
        <v>2543</v>
      </c>
      <c r="B127" s="22" t="s">
        <v>105</v>
      </c>
      <c r="C127" s="16" t="s">
        <v>106</v>
      </c>
      <c r="D127" s="16" t="s">
        <v>78</v>
      </c>
      <c r="E127" s="79">
        <v>15785</v>
      </c>
      <c r="F127" s="15">
        <v>639.27</v>
      </c>
      <c r="G127" s="15">
        <v>91.504300000000001</v>
      </c>
      <c r="H127" s="15">
        <v>468</v>
      </c>
      <c r="I127" s="15">
        <v>801</v>
      </c>
      <c r="J127" s="15">
        <v>1218.24</v>
      </c>
      <c r="K127" s="15">
        <v>20.0883</v>
      </c>
      <c r="L127" s="15">
        <v>1181</v>
      </c>
      <c r="M127" s="15">
        <v>1262</v>
      </c>
      <c r="N127" s="15">
        <v>165.05099999999999</v>
      </c>
      <c r="O127" s="15">
        <v>55.325600000000001</v>
      </c>
      <c r="P127" s="15">
        <v>38</v>
      </c>
      <c r="Q127" s="15">
        <v>200</v>
      </c>
      <c r="R127" s="15">
        <v>25.426200000000001</v>
      </c>
      <c r="S127" s="15">
        <v>9.1720799999999993</v>
      </c>
      <c r="T127" s="15">
        <v>3</v>
      </c>
      <c r="U127" s="15">
        <v>45</v>
      </c>
      <c r="V127" s="15">
        <v>82.442899999999995</v>
      </c>
      <c r="W127" s="15">
        <v>13.360900000000001</v>
      </c>
      <c r="X127" s="15">
        <v>13</v>
      </c>
      <c r="Y127" s="15">
        <v>100</v>
      </c>
      <c r="Z127" s="15">
        <v>1306.2</v>
      </c>
      <c r="AA127" s="15">
        <v>177.55</v>
      </c>
      <c r="AB127" s="15">
        <v>702</v>
      </c>
      <c r="AC127" s="15">
        <v>1635</v>
      </c>
      <c r="AD127" s="15">
        <v>20618300</v>
      </c>
      <c r="AE127" s="15">
        <v>987.577</v>
      </c>
      <c r="AF127" s="15">
        <v>133.227</v>
      </c>
      <c r="AG127" s="15">
        <v>538</v>
      </c>
      <c r="AH127" s="15">
        <v>1234</v>
      </c>
      <c r="AI127" s="15">
        <v>15588900</v>
      </c>
      <c r="AJ127" s="15">
        <v>904.08600000000001</v>
      </c>
      <c r="AK127" s="15">
        <v>121.684</v>
      </c>
      <c r="AL127" s="15">
        <v>495</v>
      </c>
      <c r="AM127" s="15">
        <v>1129</v>
      </c>
      <c r="AN127" s="15">
        <v>14271000</v>
      </c>
      <c r="AO127" s="15">
        <v>14.643800000000001</v>
      </c>
      <c r="AP127" s="15">
        <v>3.6063800000000001</v>
      </c>
      <c r="AQ127" s="15">
        <v>6.2425300000000004</v>
      </c>
      <c r="AR127" s="15">
        <v>33.596299999999999</v>
      </c>
      <c r="AS127" s="15">
        <v>231152</v>
      </c>
      <c r="AT127" s="15">
        <v>15.235099999999999</v>
      </c>
      <c r="AU127" s="15">
        <v>3.7373699999999999</v>
      </c>
      <c r="AV127" s="15">
        <v>6.5309299999999997</v>
      </c>
      <c r="AW127" s="15">
        <v>34.9163</v>
      </c>
      <c r="AX127" s="15">
        <v>240487</v>
      </c>
      <c r="AY127" s="15">
        <v>21.042100000000001</v>
      </c>
      <c r="AZ127" s="15">
        <v>5.1357499999999998</v>
      </c>
      <c r="BA127" s="15">
        <v>9.2147799999999993</v>
      </c>
      <c r="BB127" s="15">
        <v>47.526899999999998</v>
      </c>
      <c r="BC127" s="15">
        <v>332149</v>
      </c>
    </row>
    <row r="128" spans="1:55" ht="14.25" x14ac:dyDescent="0.25">
      <c r="A128" s="16" t="s">
        <v>2544</v>
      </c>
      <c r="B128" s="22" t="s">
        <v>107</v>
      </c>
      <c r="C128" s="16" t="s">
        <v>108</v>
      </c>
      <c r="D128" s="16" t="s">
        <v>78</v>
      </c>
      <c r="E128" s="79">
        <v>60988</v>
      </c>
      <c r="F128" s="15">
        <v>727.31100000000004</v>
      </c>
      <c r="G128" s="15">
        <v>91.323599999999999</v>
      </c>
      <c r="H128" s="15">
        <v>534</v>
      </c>
      <c r="I128" s="15">
        <v>907</v>
      </c>
      <c r="J128" s="15">
        <v>1143.3399999999999</v>
      </c>
      <c r="K128" s="15">
        <v>21.452000000000002</v>
      </c>
      <c r="L128" s="15">
        <v>1108</v>
      </c>
      <c r="M128" s="15">
        <v>1190</v>
      </c>
      <c r="N128" s="15">
        <v>156.95400000000001</v>
      </c>
      <c r="O128" s="15">
        <v>45.648000000000003</v>
      </c>
      <c r="P128" s="15">
        <v>5</v>
      </c>
      <c r="Q128" s="15">
        <v>200</v>
      </c>
      <c r="R128" s="15">
        <v>18.519600000000001</v>
      </c>
      <c r="S128" s="15">
        <v>9.3890999999999991</v>
      </c>
      <c r="T128" s="15">
        <v>3</v>
      </c>
      <c r="U128" s="15">
        <v>45</v>
      </c>
      <c r="V128" s="15">
        <v>72.586799999999997</v>
      </c>
      <c r="W128" s="15">
        <v>12.700799999999999</v>
      </c>
      <c r="X128" s="15">
        <v>13</v>
      </c>
      <c r="Y128" s="15">
        <v>100</v>
      </c>
      <c r="Z128" s="15">
        <v>1527.91</v>
      </c>
      <c r="AA128" s="15">
        <v>174.416</v>
      </c>
      <c r="AB128" s="15">
        <v>857</v>
      </c>
      <c r="AC128" s="15">
        <v>2159</v>
      </c>
      <c r="AD128" s="15">
        <v>93169200</v>
      </c>
      <c r="AE128" s="15">
        <v>1157.72</v>
      </c>
      <c r="AF128" s="15">
        <v>131.11500000000001</v>
      </c>
      <c r="AG128" s="15">
        <v>658</v>
      </c>
      <c r="AH128" s="15">
        <v>1627</v>
      </c>
      <c r="AI128" s="15">
        <v>70595200</v>
      </c>
      <c r="AJ128" s="15">
        <v>1060.58</v>
      </c>
      <c r="AK128" s="15">
        <v>119.81399999999999</v>
      </c>
      <c r="AL128" s="15">
        <v>605</v>
      </c>
      <c r="AM128" s="15">
        <v>1488</v>
      </c>
      <c r="AN128" s="15">
        <v>64672000</v>
      </c>
      <c r="AO128" s="15">
        <v>22.75</v>
      </c>
      <c r="AP128" s="15">
        <v>8.1130099999999992</v>
      </c>
      <c r="AQ128" s="15">
        <v>5.8296000000000001</v>
      </c>
      <c r="AR128" s="15">
        <v>47.358400000000003</v>
      </c>
      <c r="AS128" s="15">
        <v>1387250</v>
      </c>
      <c r="AT128" s="15">
        <v>23.6464</v>
      </c>
      <c r="AU128" s="15">
        <v>8.41371</v>
      </c>
      <c r="AV128" s="15">
        <v>6.1076499999999996</v>
      </c>
      <c r="AW128" s="15">
        <v>49.180399999999999</v>
      </c>
      <c r="AX128" s="15">
        <v>1441910</v>
      </c>
      <c r="AY128" s="15">
        <v>32.696599999999997</v>
      </c>
      <c r="AZ128" s="15">
        <v>11.5504</v>
      </c>
      <c r="BA128" s="15">
        <v>8.7548999999999992</v>
      </c>
      <c r="BB128" s="15">
        <v>67.794499999999999</v>
      </c>
      <c r="BC128" s="15">
        <v>1993770</v>
      </c>
    </row>
    <row r="129" spans="1:55" ht="14.25" x14ac:dyDescent="0.25">
      <c r="A129" s="16" t="s">
        <v>2545</v>
      </c>
      <c r="B129" s="22" t="s">
        <v>109</v>
      </c>
      <c r="C129" s="16" t="s">
        <v>110</v>
      </c>
      <c r="D129" s="16" t="s">
        <v>79</v>
      </c>
      <c r="E129" s="79">
        <v>378638</v>
      </c>
      <c r="F129" s="15">
        <v>276.18</v>
      </c>
      <c r="G129" s="15">
        <v>11.443</v>
      </c>
      <c r="H129" s="15">
        <v>251</v>
      </c>
      <c r="I129" s="15">
        <v>320</v>
      </c>
      <c r="J129" s="15">
        <v>1547.55</v>
      </c>
      <c r="K129" s="15">
        <v>8.8286200000000008</v>
      </c>
      <c r="L129" s="15">
        <v>1515</v>
      </c>
      <c r="M129" s="15">
        <v>1571</v>
      </c>
      <c r="N129" s="15">
        <v>200</v>
      </c>
      <c r="O129" s="15">
        <v>0</v>
      </c>
      <c r="P129" s="15">
        <v>200</v>
      </c>
      <c r="Q129" s="15">
        <v>200</v>
      </c>
      <c r="R129" s="15">
        <v>13.6608</v>
      </c>
      <c r="S129" s="15">
        <v>2.65463</v>
      </c>
      <c r="T129" s="15">
        <v>3</v>
      </c>
      <c r="U129" s="15">
        <v>33</v>
      </c>
      <c r="V129" s="15">
        <v>52.930399999999999</v>
      </c>
      <c r="W129" s="15">
        <v>7.6046500000000004</v>
      </c>
      <c r="X129" s="15">
        <v>13</v>
      </c>
      <c r="Y129" s="15">
        <v>80</v>
      </c>
      <c r="Z129" s="15">
        <v>405.33499999999998</v>
      </c>
      <c r="AA129" s="15">
        <v>16.999300000000002</v>
      </c>
      <c r="AB129" s="15">
        <v>337</v>
      </c>
      <c r="AC129" s="15">
        <v>513</v>
      </c>
      <c r="AD129" s="15">
        <v>153475000</v>
      </c>
      <c r="AE129" s="15">
        <v>308.12400000000002</v>
      </c>
      <c r="AF129" s="15">
        <v>12.6823</v>
      </c>
      <c r="AG129" s="15">
        <v>258</v>
      </c>
      <c r="AH129" s="15">
        <v>388</v>
      </c>
      <c r="AI129" s="15">
        <v>116668000</v>
      </c>
      <c r="AJ129" s="15">
        <v>282.53300000000002</v>
      </c>
      <c r="AK129" s="15">
        <v>11.5768</v>
      </c>
      <c r="AL129" s="15">
        <v>237</v>
      </c>
      <c r="AM129" s="15">
        <v>355</v>
      </c>
      <c r="AN129" s="15">
        <v>106978000</v>
      </c>
      <c r="AO129" s="15">
        <v>1.32928</v>
      </c>
      <c r="AP129" s="15">
        <v>0.221578</v>
      </c>
      <c r="AQ129" s="15">
        <v>0.76538499999999998</v>
      </c>
      <c r="AR129" s="15">
        <v>2.4443999999999999</v>
      </c>
      <c r="AS129" s="15">
        <v>503314</v>
      </c>
      <c r="AT129" s="15">
        <v>1.4440999999999999</v>
      </c>
      <c r="AU129" s="15">
        <v>0.23038500000000001</v>
      </c>
      <c r="AV129" s="15">
        <v>0.849082</v>
      </c>
      <c r="AW129" s="15">
        <v>2.6020599999999998</v>
      </c>
      <c r="AX129" s="15">
        <v>546791</v>
      </c>
      <c r="AY129" s="15">
        <v>2.2334000000000001</v>
      </c>
      <c r="AZ129" s="15">
        <v>0.28733300000000001</v>
      </c>
      <c r="BA129" s="15">
        <v>1.4321299999999999</v>
      </c>
      <c r="BB129" s="15">
        <v>3.6958299999999999</v>
      </c>
      <c r="BC129" s="15">
        <v>845650</v>
      </c>
    </row>
    <row r="130" spans="1:55" ht="14.25" x14ac:dyDescent="0.25">
      <c r="A130" s="16" t="s">
        <v>2546</v>
      </c>
      <c r="B130" s="22" t="s">
        <v>111</v>
      </c>
      <c r="C130" s="16" t="s">
        <v>112</v>
      </c>
      <c r="D130" s="16" t="s">
        <v>79</v>
      </c>
      <c r="E130" s="79">
        <v>319801</v>
      </c>
      <c r="F130" s="15">
        <v>342.21300000000002</v>
      </c>
      <c r="G130" s="15">
        <v>28.053000000000001</v>
      </c>
      <c r="H130" s="15">
        <v>289</v>
      </c>
      <c r="I130" s="15">
        <v>418</v>
      </c>
      <c r="J130" s="15">
        <v>1378.68</v>
      </c>
      <c r="K130" s="15">
        <v>22.4116</v>
      </c>
      <c r="L130" s="15">
        <v>1319</v>
      </c>
      <c r="M130" s="15">
        <v>1448</v>
      </c>
      <c r="N130" s="15">
        <v>185.51</v>
      </c>
      <c r="O130" s="15">
        <v>39.244799999999998</v>
      </c>
      <c r="P130" s="15">
        <v>18</v>
      </c>
      <c r="Q130" s="15">
        <v>200</v>
      </c>
      <c r="R130" s="15">
        <v>11.039300000000001</v>
      </c>
      <c r="S130" s="15">
        <v>4.6002999999999998</v>
      </c>
      <c r="T130" s="15">
        <v>3</v>
      </c>
      <c r="U130" s="15">
        <v>45</v>
      </c>
      <c r="V130" s="15">
        <v>59.316099999999999</v>
      </c>
      <c r="W130" s="15">
        <v>10.507400000000001</v>
      </c>
      <c r="X130" s="15">
        <v>13</v>
      </c>
      <c r="Y130" s="15">
        <v>100</v>
      </c>
      <c r="Z130" s="15">
        <v>604.404</v>
      </c>
      <c r="AA130" s="15">
        <v>59.401200000000003</v>
      </c>
      <c r="AB130" s="15">
        <v>437</v>
      </c>
      <c r="AC130" s="15">
        <v>843</v>
      </c>
      <c r="AD130" s="15">
        <v>193289000</v>
      </c>
      <c r="AE130" s="15">
        <v>458.96800000000002</v>
      </c>
      <c r="AF130" s="15">
        <v>44.315100000000001</v>
      </c>
      <c r="AG130" s="15">
        <v>335</v>
      </c>
      <c r="AH130" s="15">
        <v>635</v>
      </c>
      <c r="AI130" s="15">
        <v>146779000</v>
      </c>
      <c r="AJ130" s="15">
        <v>420.74099999999999</v>
      </c>
      <c r="AK130" s="15">
        <v>40.390599999999999</v>
      </c>
      <c r="AL130" s="15">
        <v>308</v>
      </c>
      <c r="AM130" s="15">
        <v>580</v>
      </c>
      <c r="AN130" s="15">
        <v>134553000</v>
      </c>
      <c r="AO130" s="15">
        <v>2.3676900000000001</v>
      </c>
      <c r="AP130" s="15">
        <v>0.700102</v>
      </c>
      <c r="AQ130" s="15">
        <v>0.38611099999999998</v>
      </c>
      <c r="AR130" s="15">
        <v>4.9269299999999996</v>
      </c>
      <c r="AS130" s="15">
        <v>757189</v>
      </c>
      <c r="AT130" s="15">
        <v>2.5201899999999999</v>
      </c>
      <c r="AU130" s="15">
        <v>0.72773299999999996</v>
      </c>
      <c r="AV130" s="15">
        <v>0.40997600000000001</v>
      </c>
      <c r="AW130" s="15">
        <v>5.1682600000000001</v>
      </c>
      <c r="AX130" s="15">
        <v>805960</v>
      </c>
      <c r="AY130" s="15">
        <v>3.7079499999999999</v>
      </c>
      <c r="AZ130" s="15">
        <v>0.94042800000000004</v>
      </c>
      <c r="BA130" s="15">
        <v>0.69986300000000001</v>
      </c>
      <c r="BB130" s="15">
        <v>7.2390499999999998</v>
      </c>
      <c r="BC130" s="15">
        <v>1185810</v>
      </c>
    </row>
    <row r="131" spans="1:55" ht="14.25" x14ac:dyDescent="0.25">
      <c r="A131" s="16" t="s">
        <v>2547</v>
      </c>
      <c r="B131" s="22" t="s">
        <v>113</v>
      </c>
      <c r="C131" s="16" t="s">
        <v>114</v>
      </c>
      <c r="D131" s="16" t="s">
        <v>79</v>
      </c>
      <c r="E131" s="79">
        <v>303269</v>
      </c>
      <c r="F131" s="15">
        <v>356.74200000000002</v>
      </c>
      <c r="G131" s="15">
        <v>24.407599999999999</v>
      </c>
      <c r="H131" s="15">
        <v>306</v>
      </c>
      <c r="I131" s="15">
        <v>411</v>
      </c>
      <c r="J131" s="15">
        <v>1412.26</v>
      </c>
      <c r="K131" s="15">
        <v>30.521699999999999</v>
      </c>
      <c r="L131" s="15">
        <v>1353</v>
      </c>
      <c r="M131" s="15">
        <v>1481</v>
      </c>
      <c r="N131" s="15">
        <v>199.91399999999999</v>
      </c>
      <c r="O131" s="15">
        <v>3.7926899999999999</v>
      </c>
      <c r="P131" s="15">
        <v>18</v>
      </c>
      <c r="Q131" s="15">
        <v>200</v>
      </c>
      <c r="R131" s="15">
        <v>13.13</v>
      </c>
      <c r="S131" s="15">
        <v>2.66248</v>
      </c>
      <c r="T131" s="15">
        <v>3</v>
      </c>
      <c r="U131" s="15">
        <v>33</v>
      </c>
      <c r="V131" s="15">
        <v>55.886899999999997</v>
      </c>
      <c r="W131" s="15">
        <v>10.3499</v>
      </c>
      <c r="X131" s="15">
        <v>13</v>
      </c>
      <c r="Y131" s="15">
        <v>80</v>
      </c>
      <c r="Z131" s="15">
        <v>583.12199999999996</v>
      </c>
      <c r="AA131" s="15">
        <v>59.9208</v>
      </c>
      <c r="AB131" s="15">
        <v>434</v>
      </c>
      <c r="AC131" s="15">
        <v>711</v>
      </c>
      <c r="AD131" s="15">
        <v>176843000</v>
      </c>
      <c r="AE131" s="15">
        <v>443.09899999999999</v>
      </c>
      <c r="AF131" s="15">
        <v>44.874000000000002</v>
      </c>
      <c r="AG131" s="15">
        <v>332</v>
      </c>
      <c r="AH131" s="15">
        <v>540</v>
      </c>
      <c r="AI131" s="15">
        <v>134378000</v>
      </c>
      <c r="AJ131" s="15">
        <v>406.27800000000002</v>
      </c>
      <c r="AK131" s="15">
        <v>40.962200000000003</v>
      </c>
      <c r="AL131" s="15">
        <v>306</v>
      </c>
      <c r="AM131" s="15">
        <v>495</v>
      </c>
      <c r="AN131" s="15">
        <v>123212000</v>
      </c>
      <c r="AO131" s="15">
        <v>3.11992</v>
      </c>
      <c r="AP131" s="15">
        <v>0.78298199999999996</v>
      </c>
      <c r="AQ131" s="15">
        <v>0.39624300000000001</v>
      </c>
      <c r="AR131" s="15">
        <v>6.3701600000000003</v>
      </c>
      <c r="AS131" s="15">
        <v>946176</v>
      </c>
      <c r="AT131" s="15">
        <v>3.3010000000000002</v>
      </c>
      <c r="AU131" s="15">
        <v>0.811975</v>
      </c>
      <c r="AV131" s="15">
        <v>0.420983</v>
      </c>
      <c r="AW131" s="15">
        <v>6.6788699999999999</v>
      </c>
      <c r="AX131" s="15">
        <v>1001090</v>
      </c>
      <c r="AY131" s="15">
        <v>4.6933199999999999</v>
      </c>
      <c r="AZ131" s="15">
        <v>1.05735</v>
      </c>
      <c r="BA131" s="15">
        <v>0.71242499999999997</v>
      </c>
      <c r="BB131" s="15">
        <v>8.9803999999999995</v>
      </c>
      <c r="BC131" s="15">
        <v>1423340</v>
      </c>
    </row>
    <row r="132" spans="1:55" ht="14.25" x14ac:dyDescent="0.25">
      <c r="A132" s="16" t="s">
        <v>2548</v>
      </c>
      <c r="B132" s="22" t="s">
        <v>115</v>
      </c>
      <c r="C132" s="16" t="s">
        <v>116</v>
      </c>
      <c r="D132" s="16" t="s">
        <v>79</v>
      </c>
      <c r="E132" s="79">
        <v>167637</v>
      </c>
      <c r="F132" s="15">
        <v>305.41000000000003</v>
      </c>
      <c r="G132" s="15">
        <v>38.509399999999999</v>
      </c>
      <c r="H132" s="15">
        <v>251</v>
      </c>
      <c r="I132" s="15">
        <v>415</v>
      </c>
      <c r="J132" s="15">
        <v>1401.04</v>
      </c>
      <c r="K132" s="15">
        <v>30.2728</v>
      </c>
      <c r="L132" s="15">
        <v>1343</v>
      </c>
      <c r="M132" s="15">
        <v>1459</v>
      </c>
      <c r="N132" s="15">
        <v>173.91900000000001</v>
      </c>
      <c r="O132" s="15">
        <v>48.614199999999997</v>
      </c>
      <c r="P132" s="15">
        <v>18</v>
      </c>
      <c r="Q132" s="15">
        <v>200</v>
      </c>
      <c r="R132" s="15">
        <v>12.7628</v>
      </c>
      <c r="S132" s="15">
        <v>5.3139500000000002</v>
      </c>
      <c r="T132" s="15">
        <v>3</v>
      </c>
      <c r="U132" s="15">
        <v>33</v>
      </c>
      <c r="V132" s="15">
        <v>64.008300000000006</v>
      </c>
      <c r="W132" s="15">
        <v>11.1927</v>
      </c>
      <c r="X132" s="15">
        <v>13</v>
      </c>
      <c r="Y132" s="15">
        <v>100</v>
      </c>
      <c r="Z132" s="15">
        <v>558.52</v>
      </c>
      <c r="AA132" s="15">
        <v>84.345799999999997</v>
      </c>
      <c r="AB132" s="15">
        <v>389</v>
      </c>
      <c r="AC132" s="15">
        <v>843</v>
      </c>
      <c r="AD132" s="15">
        <v>93628600</v>
      </c>
      <c r="AE132" s="15">
        <v>423.67099999999999</v>
      </c>
      <c r="AF132" s="15">
        <v>63.381300000000003</v>
      </c>
      <c r="AG132" s="15">
        <v>298</v>
      </c>
      <c r="AH132" s="15">
        <v>635</v>
      </c>
      <c r="AI132" s="15">
        <v>71023000</v>
      </c>
      <c r="AJ132" s="15">
        <v>388.23399999999998</v>
      </c>
      <c r="AK132" s="15">
        <v>57.910800000000002</v>
      </c>
      <c r="AL132" s="15">
        <v>274</v>
      </c>
      <c r="AM132" s="15">
        <v>580</v>
      </c>
      <c r="AN132" s="15">
        <v>65082300</v>
      </c>
      <c r="AO132" s="15">
        <v>1.4435500000000001</v>
      </c>
      <c r="AP132" s="15">
        <v>0.61115200000000003</v>
      </c>
      <c r="AQ132" s="15">
        <v>0.207235</v>
      </c>
      <c r="AR132" s="15">
        <v>4.5979299999999999</v>
      </c>
      <c r="AS132" s="15">
        <v>241993</v>
      </c>
      <c r="AT132" s="15">
        <v>1.55898</v>
      </c>
      <c r="AU132" s="15">
        <v>0.63819599999999999</v>
      </c>
      <c r="AV132" s="15">
        <v>0.22486900000000001</v>
      </c>
      <c r="AW132" s="15">
        <v>4.8278600000000003</v>
      </c>
      <c r="AX132" s="15">
        <v>261343</v>
      </c>
      <c r="AY132" s="15">
        <v>2.45607</v>
      </c>
      <c r="AZ132" s="15">
        <v>0.85074799999999995</v>
      </c>
      <c r="BA132" s="15">
        <v>0.354294</v>
      </c>
      <c r="BB132" s="15">
        <v>6.7858400000000003</v>
      </c>
      <c r="BC132" s="15">
        <v>411728</v>
      </c>
    </row>
    <row r="133" spans="1:55" ht="14.25" x14ac:dyDescent="0.25">
      <c r="A133" s="16" t="s">
        <v>2549</v>
      </c>
      <c r="B133" s="22" t="s">
        <v>117</v>
      </c>
      <c r="C133" s="16" t="s">
        <v>118</v>
      </c>
      <c r="D133" s="16" t="s">
        <v>79</v>
      </c>
      <c r="E133" s="79">
        <v>273271</v>
      </c>
      <c r="F133" s="15">
        <v>318.62799999999999</v>
      </c>
      <c r="G133" s="15">
        <v>17.189499999999999</v>
      </c>
      <c r="H133" s="15">
        <v>271</v>
      </c>
      <c r="I133" s="15">
        <v>372</v>
      </c>
      <c r="J133" s="15">
        <v>1455.06</v>
      </c>
      <c r="K133" s="15">
        <v>27.143699999999999</v>
      </c>
      <c r="L133" s="15">
        <v>1386</v>
      </c>
      <c r="M133" s="15">
        <v>1510</v>
      </c>
      <c r="N133" s="15">
        <v>197.53399999999999</v>
      </c>
      <c r="O133" s="15">
        <v>16.619299999999999</v>
      </c>
      <c r="P133" s="15">
        <v>18</v>
      </c>
      <c r="Q133" s="15">
        <v>200</v>
      </c>
      <c r="R133" s="15">
        <v>14.137499999999999</v>
      </c>
      <c r="S133" s="15">
        <v>5.5799799999999999</v>
      </c>
      <c r="T133" s="15">
        <v>3</v>
      </c>
      <c r="U133" s="15">
        <v>26</v>
      </c>
      <c r="V133" s="15">
        <v>66.644999999999996</v>
      </c>
      <c r="W133" s="15">
        <v>10.254099999999999</v>
      </c>
      <c r="X133" s="15">
        <v>31</v>
      </c>
      <c r="Y133" s="15">
        <v>80</v>
      </c>
      <c r="Z133" s="15">
        <v>535.67499999999995</v>
      </c>
      <c r="AA133" s="15">
        <v>33.452399999999997</v>
      </c>
      <c r="AB133" s="15">
        <v>405</v>
      </c>
      <c r="AC133" s="15">
        <v>668</v>
      </c>
      <c r="AD133" s="15">
        <v>146384000</v>
      </c>
      <c r="AE133" s="15">
        <v>406.17200000000003</v>
      </c>
      <c r="AF133" s="15">
        <v>25.137499999999999</v>
      </c>
      <c r="AG133" s="15">
        <v>308</v>
      </c>
      <c r="AH133" s="15">
        <v>505</v>
      </c>
      <c r="AI133" s="15">
        <v>110995000</v>
      </c>
      <c r="AJ133" s="15">
        <v>372.16199999999998</v>
      </c>
      <c r="AK133" s="15">
        <v>22.9636</v>
      </c>
      <c r="AL133" s="15">
        <v>283</v>
      </c>
      <c r="AM133" s="15">
        <v>463</v>
      </c>
      <c r="AN133" s="15">
        <v>101701000</v>
      </c>
      <c r="AO133" s="15">
        <v>1.57639</v>
      </c>
      <c r="AP133" s="15">
        <v>0.37975199999999998</v>
      </c>
      <c r="AQ133" s="15">
        <v>0.29032799999999997</v>
      </c>
      <c r="AR133" s="15">
        <v>2.9481999999999999</v>
      </c>
      <c r="AS133" s="15">
        <v>430782</v>
      </c>
      <c r="AT133" s="15">
        <v>1.69876</v>
      </c>
      <c r="AU133" s="15">
        <v>0.39499299999999998</v>
      </c>
      <c r="AV133" s="15">
        <v>0.31120300000000001</v>
      </c>
      <c r="AW133" s="15">
        <v>3.12636</v>
      </c>
      <c r="AX133" s="15">
        <v>464221</v>
      </c>
      <c r="AY133" s="15">
        <v>2.6278800000000002</v>
      </c>
      <c r="AZ133" s="15">
        <v>0.51464900000000002</v>
      </c>
      <c r="BA133" s="15">
        <v>0.46348</v>
      </c>
      <c r="BB133" s="15">
        <v>4.4649799999999997</v>
      </c>
      <c r="BC133" s="15">
        <v>718124</v>
      </c>
    </row>
    <row r="134" spans="1:55" ht="14.25" x14ac:dyDescent="0.25">
      <c r="A134" s="16" t="s">
        <v>2550</v>
      </c>
      <c r="B134" s="22" t="s">
        <v>119</v>
      </c>
      <c r="C134" s="16" t="s">
        <v>120</v>
      </c>
      <c r="D134" s="16" t="s">
        <v>79</v>
      </c>
      <c r="E134" s="79">
        <v>322641</v>
      </c>
      <c r="F134" s="15">
        <v>302.447</v>
      </c>
      <c r="G134" s="15">
        <v>12.923299999999999</v>
      </c>
      <c r="H134" s="15">
        <v>258</v>
      </c>
      <c r="I134" s="15">
        <v>350</v>
      </c>
      <c r="J134" s="15">
        <v>1497.15</v>
      </c>
      <c r="K134" s="15">
        <v>17.602499999999999</v>
      </c>
      <c r="L134" s="15">
        <v>1453</v>
      </c>
      <c r="M134" s="15">
        <v>1546</v>
      </c>
      <c r="N134" s="15">
        <v>199.83600000000001</v>
      </c>
      <c r="O134" s="15">
        <v>5.3470700000000004</v>
      </c>
      <c r="P134" s="15">
        <v>18</v>
      </c>
      <c r="Q134" s="15">
        <v>200</v>
      </c>
      <c r="R134" s="15">
        <v>12.411300000000001</v>
      </c>
      <c r="S134" s="15">
        <v>3.2603399999999998</v>
      </c>
      <c r="T134" s="15">
        <v>3</v>
      </c>
      <c r="U134" s="15">
        <v>25</v>
      </c>
      <c r="V134" s="15">
        <v>54.898800000000001</v>
      </c>
      <c r="W134" s="15">
        <v>8.3789700000000007</v>
      </c>
      <c r="X134" s="15">
        <v>35</v>
      </c>
      <c r="Y134" s="15">
        <v>80</v>
      </c>
      <c r="Z134" s="15">
        <v>463.44</v>
      </c>
      <c r="AA134" s="15">
        <v>27.759599999999999</v>
      </c>
      <c r="AB134" s="15">
        <v>365</v>
      </c>
      <c r="AC134" s="15">
        <v>558</v>
      </c>
      <c r="AD134" s="15">
        <v>149487000</v>
      </c>
      <c r="AE134" s="15">
        <v>352.19099999999997</v>
      </c>
      <c r="AF134" s="15">
        <v>20.727599999999999</v>
      </c>
      <c r="AG134" s="15">
        <v>278</v>
      </c>
      <c r="AH134" s="15">
        <v>423</v>
      </c>
      <c r="AI134" s="15">
        <v>113603000</v>
      </c>
      <c r="AJ134" s="15">
        <v>322.92099999999999</v>
      </c>
      <c r="AK134" s="15">
        <v>18.902200000000001</v>
      </c>
      <c r="AL134" s="15">
        <v>255</v>
      </c>
      <c r="AM134" s="15">
        <v>387</v>
      </c>
      <c r="AN134" s="15">
        <v>104161000</v>
      </c>
      <c r="AO134" s="15">
        <v>1.5351300000000001</v>
      </c>
      <c r="AP134" s="15">
        <v>0.365809</v>
      </c>
      <c r="AQ134" s="15">
        <v>0.24040900000000001</v>
      </c>
      <c r="AR134" s="15">
        <v>3.4766699999999999</v>
      </c>
      <c r="AS134" s="15">
        <v>495170</v>
      </c>
      <c r="AT134" s="15">
        <v>1.6575899999999999</v>
      </c>
      <c r="AU134" s="15">
        <v>0.38000400000000001</v>
      </c>
      <c r="AV134" s="15">
        <v>0.25938299999999997</v>
      </c>
      <c r="AW134" s="15">
        <v>3.6740400000000002</v>
      </c>
      <c r="AX134" s="15">
        <v>534671</v>
      </c>
      <c r="AY134" s="15">
        <v>2.5358999999999998</v>
      </c>
      <c r="AZ134" s="15">
        <v>0.48329299999999997</v>
      </c>
      <c r="BA134" s="15">
        <v>0.39138200000000001</v>
      </c>
      <c r="BB134" s="15">
        <v>5.09124</v>
      </c>
      <c r="BC134" s="15">
        <v>817981</v>
      </c>
    </row>
    <row r="135" spans="1:55" ht="14.25" x14ac:dyDescent="0.25">
      <c r="A135" s="16" t="s">
        <v>2551</v>
      </c>
      <c r="B135" s="22" t="s">
        <v>121</v>
      </c>
      <c r="C135" s="16" t="s">
        <v>122</v>
      </c>
      <c r="D135" s="16" t="s">
        <v>79</v>
      </c>
      <c r="E135" s="79">
        <v>248721</v>
      </c>
      <c r="F135" s="15">
        <v>439.74200000000002</v>
      </c>
      <c r="G135" s="15">
        <v>52.4</v>
      </c>
      <c r="H135" s="15">
        <v>339</v>
      </c>
      <c r="I135" s="15">
        <v>571</v>
      </c>
      <c r="J135" s="15">
        <v>1291.24</v>
      </c>
      <c r="K135" s="15">
        <v>38.1873</v>
      </c>
      <c r="L135" s="15">
        <v>1215</v>
      </c>
      <c r="M135" s="15">
        <v>1369</v>
      </c>
      <c r="N135" s="15">
        <v>195.471</v>
      </c>
      <c r="O135" s="15">
        <v>26.062999999999999</v>
      </c>
      <c r="P135" s="15">
        <v>18</v>
      </c>
      <c r="Q135" s="15">
        <v>200</v>
      </c>
      <c r="R135" s="15">
        <v>15.1907</v>
      </c>
      <c r="S135" s="15">
        <v>7.4778000000000002</v>
      </c>
      <c r="T135" s="15">
        <v>3</v>
      </c>
      <c r="U135" s="15">
        <v>45</v>
      </c>
      <c r="V135" s="15">
        <v>63.846499999999999</v>
      </c>
      <c r="W135" s="15">
        <v>11.6294</v>
      </c>
      <c r="X135" s="15">
        <v>13</v>
      </c>
      <c r="Y135" s="15">
        <v>100</v>
      </c>
      <c r="Z135" s="15">
        <v>830.13699999999994</v>
      </c>
      <c r="AA135" s="15">
        <v>114.889</v>
      </c>
      <c r="AB135" s="15">
        <v>552</v>
      </c>
      <c r="AC135" s="15">
        <v>1250</v>
      </c>
      <c r="AD135" s="15">
        <v>206394000</v>
      </c>
      <c r="AE135" s="15">
        <v>629.95699999999999</v>
      </c>
      <c r="AF135" s="15">
        <v>86.800899999999999</v>
      </c>
      <c r="AG135" s="15">
        <v>424</v>
      </c>
      <c r="AH135" s="15">
        <v>943</v>
      </c>
      <c r="AI135" s="15">
        <v>156624000</v>
      </c>
      <c r="AJ135" s="15">
        <v>577.37599999999998</v>
      </c>
      <c r="AK135" s="15">
        <v>79.461600000000004</v>
      </c>
      <c r="AL135" s="15">
        <v>389</v>
      </c>
      <c r="AM135" s="15">
        <v>862</v>
      </c>
      <c r="AN135" s="15">
        <v>143551000</v>
      </c>
      <c r="AO135" s="15">
        <v>6.7598399999999996</v>
      </c>
      <c r="AP135" s="15">
        <v>3.1061899999999998</v>
      </c>
      <c r="AQ135" s="15">
        <v>1.48858</v>
      </c>
      <c r="AR135" s="15">
        <v>18.251100000000001</v>
      </c>
      <c r="AS135" s="15">
        <v>1680680</v>
      </c>
      <c r="AT135" s="15">
        <v>7.0738399999999997</v>
      </c>
      <c r="AU135" s="15">
        <v>3.2218399999999998</v>
      </c>
      <c r="AV135" s="15">
        <v>1.6079699999999999</v>
      </c>
      <c r="AW135" s="15">
        <v>18.9924</v>
      </c>
      <c r="AX135" s="15">
        <v>1758750</v>
      </c>
      <c r="AY135" s="15">
        <v>9.7728000000000002</v>
      </c>
      <c r="AZ135" s="15">
        <v>4.2924100000000003</v>
      </c>
      <c r="BA135" s="15">
        <v>2.64208</v>
      </c>
      <c r="BB135" s="15">
        <v>25.680599999999998</v>
      </c>
      <c r="BC135" s="15">
        <v>2429780</v>
      </c>
    </row>
    <row r="136" spans="1:55" ht="14.25" x14ac:dyDescent="0.25">
      <c r="A136" s="16" t="s">
        <v>2552</v>
      </c>
      <c r="B136" s="22" t="s">
        <v>123</v>
      </c>
      <c r="C136" s="16" t="s">
        <v>124</v>
      </c>
      <c r="D136" s="16" t="s">
        <v>79</v>
      </c>
      <c r="E136" s="79">
        <v>377760</v>
      </c>
      <c r="F136" s="15">
        <v>320.17</v>
      </c>
      <c r="G136" s="15">
        <v>38.387700000000002</v>
      </c>
      <c r="H136" s="15">
        <v>247</v>
      </c>
      <c r="I136" s="15">
        <v>418</v>
      </c>
      <c r="J136" s="15">
        <v>1513.3</v>
      </c>
      <c r="K136" s="15">
        <v>28.502099999999999</v>
      </c>
      <c r="L136" s="15">
        <v>1441</v>
      </c>
      <c r="M136" s="15">
        <v>1569</v>
      </c>
      <c r="N136" s="15">
        <v>198.37700000000001</v>
      </c>
      <c r="O136" s="15">
        <v>16.1938</v>
      </c>
      <c r="P136" s="15">
        <v>18</v>
      </c>
      <c r="Q136" s="15">
        <v>200</v>
      </c>
      <c r="R136" s="15">
        <v>14.3942</v>
      </c>
      <c r="S136" s="15">
        <v>3.9934099999999999</v>
      </c>
      <c r="T136" s="15">
        <v>3</v>
      </c>
      <c r="U136" s="15">
        <v>33</v>
      </c>
      <c r="V136" s="15">
        <v>49.000300000000003</v>
      </c>
      <c r="W136" s="15">
        <v>9.7048500000000004</v>
      </c>
      <c r="X136" s="15">
        <v>13</v>
      </c>
      <c r="Y136" s="15">
        <v>80</v>
      </c>
      <c r="Z136" s="15">
        <v>458.87900000000002</v>
      </c>
      <c r="AA136" s="15">
        <v>59.087299999999999</v>
      </c>
      <c r="AB136" s="15">
        <v>360</v>
      </c>
      <c r="AC136" s="15">
        <v>672</v>
      </c>
      <c r="AD136" s="15">
        <v>173337000</v>
      </c>
      <c r="AE136" s="15">
        <v>349.14</v>
      </c>
      <c r="AF136" s="15">
        <v>44.619799999999998</v>
      </c>
      <c r="AG136" s="15">
        <v>274</v>
      </c>
      <c r="AH136" s="15">
        <v>508</v>
      </c>
      <c r="AI136" s="15">
        <v>131884000</v>
      </c>
      <c r="AJ136" s="15">
        <v>320.24099999999999</v>
      </c>
      <c r="AK136" s="15">
        <v>40.840499999999999</v>
      </c>
      <c r="AL136" s="15">
        <v>252</v>
      </c>
      <c r="AM136" s="15">
        <v>465</v>
      </c>
      <c r="AN136" s="15">
        <v>120968000</v>
      </c>
      <c r="AO136" s="15">
        <v>2.28647</v>
      </c>
      <c r="AP136" s="15">
        <v>0.96424600000000005</v>
      </c>
      <c r="AQ136" s="15">
        <v>0.490041</v>
      </c>
      <c r="AR136" s="15">
        <v>5.8226399999999998</v>
      </c>
      <c r="AS136" s="15">
        <v>863691</v>
      </c>
      <c r="AT136" s="15">
        <v>2.4374899999999999</v>
      </c>
      <c r="AU136" s="15">
        <v>1.00058</v>
      </c>
      <c r="AV136" s="15">
        <v>0.51773499999999995</v>
      </c>
      <c r="AW136" s="15">
        <v>6.1093799999999998</v>
      </c>
      <c r="AX136" s="15">
        <v>920739</v>
      </c>
      <c r="AY136" s="15">
        <v>3.5157799999999999</v>
      </c>
      <c r="AZ136" s="15">
        <v>1.2898799999999999</v>
      </c>
      <c r="BA136" s="15">
        <v>1.0859300000000001</v>
      </c>
      <c r="BB136" s="15">
        <v>8.2396999999999991</v>
      </c>
      <c r="BC136" s="15">
        <v>1328050</v>
      </c>
    </row>
    <row r="137" spans="1:55" ht="14.25" x14ac:dyDescent="0.25">
      <c r="A137" s="16" t="s">
        <v>2553</v>
      </c>
      <c r="B137" s="22" t="s">
        <v>125</v>
      </c>
      <c r="C137" s="16" t="s">
        <v>126</v>
      </c>
      <c r="D137" s="16" t="s">
        <v>79</v>
      </c>
      <c r="E137" s="79">
        <v>216760</v>
      </c>
      <c r="F137" s="15">
        <v>376.68400000000003</v>
      </c>
      <c r="G137" s="15">
        <v>54.884500000000003</v>
      </c>
      <c r="H137" s="15">
        <v>296</v>
      </c>
      <c r="I137" s="15">
        <v>531</v>
      </c>
      <c r="J137" s="15">
        <v>1301.98</v>
      </c>
      <c r="K137" s="15">
        <v>26.278500000000001</v>
      </c>
      <c r="L137" s="15">
        <v>1244</v>
      </c>
      <c r="M137" s="15">
        <v>1357</v>
      </c>
      <c r="N137" s="15">
        <v>191.46600000000001</v>
      </c>
      <c r="O137" s="15">
        <v>35.704300000000003</v>
      </c>
      <c r="P137" s="15">
        <v>18</v>
      </c>
      <c r="Q137" s="15">
        <v>200</v>
      </c>
      <c r="R137" s="15">
        <v>16.554099999999998</v>
      </c>
      <c r="S137" s="15">
        <v>8.1585400000000003</v>
      </c>
      <c r="T137" s="15">
        <v>3</v>
      </c>
      <c r="U137" s="15">
        <v>45</v>
      </c>
      <c r="V137" s="15">
        <v>69.492000000000004</v>
      </c>
      <c r="W137" s="15">
        <v>12.6691</v>
      </c>
      <c r="X137" s="15">
        <v>13</v>
      </c>
      <c r="Y137" s="15">
        <v>98</v>
      </c>
      <c r="Z137" s="15">
        <v>758.26</v>
      </c>
      <c r="AA137" s="15">
        <v>107.84399999999999</v>
      </c>
      <c r="AB137" s="15">
        <v>459</v>
      </c>
      <c r="AC137" s="15">
        <v>1195</v>
      </c>
      <c r="AD137" s="15">
        <v>164359000</v>
      </c>
      <c r="AE137" s="15">
        <v>574.70100000000002</v>
      </c>
      <c r="AF137" s="15">
        <v>81.190399999999997</v>
      </c>
      <c r="AG137" s="15">
        <v>352</v>
      </c>
      <c r="AH137" s="15">
        <v>901</v>
      </c>
      <c r="AI137" s="15">
        <v>124571000</v>
      </c>
      <c r="AJ137" s="15">
        <v>526.50800000000004</v>
      </c>
      <c r="AK137" s="15">
        <v>74.229600000000005</v>
      </c>
      <c r="AL137" s="15">
        <v>324</v>
      </c>
      <c r="AM137" s="15">
        <v>824</v>
      </c>
      <c r="AN137" s="15">
        <v>114125000</v>
      </c>
      <c r="AO137" s="15">
        <v>4.1180000000000003</v>
      </c>
      <c r="AP137" s="15">
        <v>2.2107000000000001</v>
      </c>
      <c r="AQ137" s="15">
        <v>0.43279000000000001</v>
      </c>
      <c r="AR137" s="15">
        <v>14.154</v>
      </c>
      <c r="AS137" s="15">
        <v>892609</v>
      </c>
      <c r="AT137" s="15">
        <v>4.3323900000000002</v>
      </c>
      <c r="AU137" s="15">
        <v>2.2937699999999999</v>
      </c>
      <c r="AV137" s="15">
        <v>0.45884799999999998</v>
      </c>
      <c r="AW137" s="15">
        <v>14.7464</v>
      </c>
      <c r="AX137" s="15">
        <v>939079</v>
      </c>
      <c r="AY137" s="15">
        <v>6.1493399999999996</v>
      </c>
      <c r="AZ137" s="15">
        <v>3.0391900000000001</v>
      </c>
      <c r="BA137" s="15">
        <v>0.87869699999999995</v>
      </c>
      <c r="BB137" s="15">
        <v>19.822299999999998</v>
      </c>
      <c r="BC137" s="15">
        <v>1332920</v>
      </c>
    </row>
    <row r="138" spans="1:55" ht="14.25" x14ac:dyDescent="0.25">
      <c r="A138" s="16" t="s">
        <v>2554</v>
      </c>
      <c r="B138" s="22" t="s">
        <v>88</v>
      </c>
      <c r="C138" s="16" t="s">
        <v>80</v>
      </c>
      <c r="D138" s="16" t="s">
        <v>80</v>
      </c>
      <c r="E138" s="79">
        <v>222871</v>
      </c>
      <c r="F138" s="15">
        <v>590.46</v>
      </c>
      <c r="G138" s="15">
        <v>112.357</v>
      </c>
      <c r="H138" s="15">
        <v>437</v>
      </c>
      <c r="I138" s="15">
        <v>864</v>
      </c>
      <c r="J138" s="15">
        <v>1108.42</v>
      </c>
      <c r="K138" s="15">
        <v>14.0449</v>
      </c>
      <c r="L138" s="15">
        <v>1080</v>
      </c>
      <c r="M138" s="15">
        <v>1141</v>
      </c>
      <c r="N138" s="15">
        <v>173.959</v>
      </c>
      <c r="O138" s="15">
        <v>39.150700000000001</v>
      </c>
      <c r="P138" s="15">
        <v>5</v>
      </c>
      <c r="Q138" s="15">
        <v>200</v>
      </c>
      <c r="R138" s="15">
        <v>14.0815</v>
      </c>
      <c r="S138" s="15">
        <v>7.4908099999999997</v>
      </c>
      <c r="T138" s="15">
        <v>3</v>
      </c>
      <c r="U138" s="15">
        <v>45</v>
      </c>
      <c r="V138" s="15">
        <v>66.3322</v>
      </c>
      <c r="W138" s="15">
        <v>14.777799999999999</v>
      </c>
      <c r="X138" s="15">
        <v>13</v>
      </c>
      <c r="Y138" s="15">
        <v>100</v>
      </c>
      <c r="Z138" s="15">
        <v>1368</v>
      </c>
      <c r="AA138" s="15">
        <v>185.369</v>
      </c>
      <c r="AB138" s="15">
        <v>885</v>
      </c>
      <c r="AC138" s="15">
        <v>1982</v>
      </c>
      <c r="AD138" s="15">
        <v>304834000</v>
      </c>
      <c r="AE138" s="15">
        <v>1037.8699999999999</v>
      </c>
      <c r="AF138" s="15">
        <v>140.15899999999999</v>
      </c>
      <c r="AG138" s="15">
        <v>679</v>
      </c>
      <c r="AH138" s="15">
        <v>1495</v>
      </c>
      <c r="AI138" s="15">
        <v>231271000</v>
      </c>
      <c r="AJ138" s="15">
        <v>951.16899999999998</v>
      </c>
      <c r="AK138" s="15">
        <v>128.33000000000001</v>
      </c>
      <c r="AL138" s="15">
        <v>624</v>
      </c>
      <c r="AM138" s="15">
        <v>1368</v>
      </c>
      <c r="AN138" s="15">
        <v>211951000</v>
      </c>
      <c r="AO138" s="15">
        <v>17.276</v>
      </c>
      <c r="AP138" s="15">
        <v>9.4774600000000007</v>
      </c>
      <c r="AQ138" s="15">
        <v>3.71509</v>
      </c>
      <c r="AR138" s="15">
        <v>59.123800000000003</v>
      </c>
      <c r="AS138" s="15">
        <v>3849650</v>
      </c>
      <c r="AT138" s="15">
        <v>17.979500000000002</v>
      </c>
      <c r="AU138" s="15">
        <v>9.83568</v>
      </c>
      <c r="AV138" s="15">
        <v>3.9099499999999998</v>
      </c>
      <c r="AW138" s="15">
        <v>61.499299999999998</v>
      </c>
      <c r="AX138" s="15">
        <v>4006410</v>
      </c>
      <c r="AY138" s="15">
        <v>24.854600000000001</v>
      </c>
      <c r="AZ138" s="15">
        <v>13.420199999999999</v>
      </c>
      <c r="BA138" s="15">
        <v>5.8466300000000002</v>
      </c>
      <c r="BB138" s="15">
        <v>83.360900000000001</v>
      </c>
      <c r="BC138" s="15">
        <v>5538390</v>
      </c>
    </row>
    <row r="139" spans="1:55" ht="14.25" x14ac:dyDescent="0.25">
      <c r="A139" s="16" t="s">
        <v>2555</v>
      </c>
      <c r="B139" s="22" t="s">
        <v>127</v>
      </c>
      <c r="C139" s="16" t="s">
        <v>128</v>
      </c>
      <c r="D139" s="16" t="s">
        <v>81</v>
      </c>
      <c r="E139" s="79">
        <v>245838</v>
      </c>
      <c r="F139" s="15">
        <v>394.46699999999998</v>
      </c>
      <c r="G139" s="15">
        <v>34.634500000000003</v>
      </c>
      <c r="H139" s="15">
        <v>317</v>
      </c>
      <c r="I139" s="15">
        <v>471</v>
      </c>
      <c r="J139" s="15">
        <v>1353.27</v>
      </c>
      <c r="K139" s="15">
        <v>25.941099999999999</v>
      </c>
      <c r="L139" s="15">
        <v>1296</v>
      </c>
      <c r="M139" s="15">
        <v>1425</v>
      </c>
      <c r="N139" s="15">
        <v>194.977</v>
      </c>
      <c r="O139" s="15">
        <v>17.698</v>
      </c>
      <c r="P139" s="15">
        <v>44</v>
      </c>
      <c r="Q139" s="15">
        <v>200</v>
      </c>
      <c r="R139" s="15">
        <v>21.9496</v>
      </c>
      <c r="S139" s="15">
        <v>9.85581</v>
      </c>
      <c r="T139" s="15">
        <v>3</v>
      </c>
      <c r="U139" s="15">
        <v>45</v>
      </c>
      <c r="V139" s="15">
        <v>71.633899999999997</v>
      </c>
      <c r="W139" s="15">
        <v>15.3611</v>
      </c>
      <c r="X139" s="15">
        <v>13</v>
      </c>
      <c r="Y139" s="15">
        <v>100</v>
      </c>
      <c r="Z139" s="15">
        <v>733.20100000000002</v>
      </c>
      <c r="AA139" s="15">
        <v>99.453199999999995</v>
      </c>
      <c r="AB139" s="15">
        <v>465</v>
      </c>
      <c r="AC139" s="15">
        <v>962</v>
      </c>
      <c r="AD139" s="15">
        <v>180249000</v>
      </c>
      <c r="AE139" s="15">
        <v>555.31500000000005</v>
      </c>
      <c r="AF139" s="15">
        <v>73.766599999999997</v>
      </c>
      <c r="AG139" s="15">
        <v>356</v>
      </c>
      <c r="AH139" s="15">
        <v>725</v>
      </c>
      <c r="AI139" s="15">
        <v>136518000</v>
      </c>
      <c r="AJ139" s="15">
        <v>508.65699999999998</v>
      </c>
      <c r="AK139" s="15">
        <v>67.134500000000003</v>
      </c>
      <c r="AL139" s="15">
        <v>328</v>
      </c>
      <c r="AM139" s="15">
        <v>663</v>
      </c>
      <c r="AN139" s="15">
        <v>125047000</v>
      </c>
      <c r="AO139" s="15">
        <v>4.3103699999999998</v>
      </c>
      <c r="AP139" s="15">
        <v>1.21252</v>
      </c>
      <c r="AQ139" s="15">
        <v>0.72013099999999997</v>
      </c>
      <c r="AR139" s="15">
        <v>9.7592199999999991</v>
      </c>
      <c r="AS139" s="15">
        <v>1059650</v>
      </c>
      <c r="AT139" s="15">
        <v>4.53165</v>
      </c>
      <c r="AU139" s="15">
        <v>1.2559899999999999</v>
      </c>
      <c r="AV139" s="15">
        <v>0.81027000000000005</v>
      </c>
      <c r="AW139" s="15">
        <v>10.1868</v>
      </c>
      <c r="AX139" s="15">
        <v>1114050</v>
      </c>
      <c r="AY139" s="15">
        <v>6.3765400000000003</v>
      </c>
      <c r="AZ139" s="15">
        <v>1.6549</v>
      </c>
      <c r="BA139" s="15">
        <v>1.5424800000000001</v>
      </c>
      <c r="BB139" s="15">
        <v>13.6515</v>
      </c>
      <c r="BC139" s="15">
        <v>1567600</v>
      </c>
    </row>
    <row r="140" spans="1:55" ht="14.25" x14ac:dyDescent="0.25">
      <c r="A140" s="16" t="s">
        <v>2556</v>
      </c>
      <c r="B140" s="22" t="s">
        <v>129</v>
      </c>
      <c r="C140" s="16" t="s">
        <v>130</v>
      </c>
      <c r="D140" s="16" t="s">
        <v>81</v>
      </c>
      <c r="E140" s="79">
        <v>175424</v>
      </c>
      <c r="F140" s="15">
        <v>506.81400000000002</v>
      </c>
      <c r="G140" s="15">
        <v>42.694899999999997</v>
      </c>
      <c r="H140" s="15">
        <v>409</v>
      </c>
      <c r="I140" s="15">
        <v>639</v>
      </c>
      <c r="J140" s="15">
        <v>1392.4</v>
      </c>
      <c r="K140" s="15">
        <v>22.1538</v>
      </c>
      <c r="L140" s="15">
        <v>1345</v>
      </c>
      <c r="M140" s="15">
        <v>1429</v>
      </c>
      <c r="N140" s="15">
        <v>159.244</v>
      </c>
      <c r="O140" s="15">
        <v>39.481999999999999</v>
      </c>
      <c r="P140" s="15">
        <v>49</v>
      </c>
      <c r="Q140" s="15">
        <v>200</v>
      </c>
      <c r="R140" s="15">
        <v>24.6374</v>
      </c>
      <c r="S140" s="15">
        <v>6.8536900000000003</v>
      </c>
      <c r="T140" s="15">
        <v>3</v>
      </c>
      <c r="U140" s="15">
        <v>45</v>
      </c>
      <c r="V140" s="15">
        <v>87.211399999999998</v>
      </c>
      <c r="W140" s="15">
        <v>13.896599999999999</v>
      </c>
      <c r="X140" s="15">
        <v>54</v>
      </c>
      <c r="Y140" s="15">
        <v>100</v>
      </c>
      <c r="Z140" s="15">
        <v>876.46900000000005</v>
      </c>
      <c r="AA140" s="15">
        <v>88.288700000000006</v>
      </c>
      <c r="AB140" s="15">
        <v>632</v>
      </c>
      <c r="AC140" s="15">
        <v>1148</v>
      </c>
      <c r="AD140" s="15">
        <v>153753000</v>
      </c>
      <c r="AE140" s="15">
        <v>661.90599999999995</v>
      </c>
      <c r="AF140" s="15">
        <v>65.597800000000007</v>
      </c>
      <c r="AG140" s="15">
        <v>480</v>
      </c>
      <c r="AH140" s="15">
        <v>865</v>
      </c>
      <c r="AI140" s="15">
        <v>116114000</v>
      </c>
      <c r="AJ140" s="15">
        <v>605.73400000000004</v>
      </c>
      <c r="AK140" s="15">
        <v>59.726399999999998</v>
      </c>
      <c r="AL140" s="15">
        <v>440</v>
      </c>
      <c r="AM140" s="15">
        <v>791</v>
      </c>
      <c r="AN140" s="15">
        <v>106260000</v>
      </c>
      <c r="AO140" s="15">
        <v>5.7675200000000002</v>
      </c>
      <c r="AP140" s="15">
        <v>1.7682100000000001</v>
      </c>
      <c r="AQ140" s="15">
        <v>2.1937600000000002</v>
      </c>
      <c r="AR140" s="15">
        <v>16.5245</v>
      </c>
      <c r="AS140" s="15">
        <v>1011760</v>
      </c>
      <c r="AT140" s="15">
        <v>6.0372199999999996</v>
      </c>
      <c r="AU140" s="15">
        <v>1.8322000000000001</v>
      </c>
      <c r="AV140" s="15">
        <v>2.3366500000000001</v>
      </c>
      <c r="AW140" s="15">
        <v>17.2013</v>
      </c>
      <c r="AX140" s="15">
        <v>1059070</v>
      </c>
      <c r="AY140" s="15">
        <v>8.4357399999999991</v>
      </c>
      <c r="AZ140" s="15">
        <v>2.4274100000000001</v>
      </c>
      <c r="BA140" s="15">
        <v>3.5348199999999999</v>
      </c>
      <c r="BB140" s="15">
        <v>23.114000000000001</v>
      </c>
      <c r="BC140" s="15">
        <v>1479820</v>
      </c>
    </row>
    <row r="141" spans="1:55" ht="14.25" x14ac:dyDescent="0.25">
      <c r="A141" s="16" t="s">
        <v>2557</v>
      </c>
      <c r="B141" s="22" t="s">
        <v>131</v>
      </c>
      <c r="C141" s="16" t="s">
        <v>132</v>
      </c>
      <c r="D141" s="16" t="s">
        <v>81</v>
      </c>
      <c r="E141" s="79">
        <v>202777</v>
      </c>
      <c r="F141" s="15">
        <v>305.22399999999999</v>
      </c>
      <c r="G141" s="15">
        <v>27.005199999999999</v>
      </c>
      <c r="H141" s="15">
        <v>259</v>
      </c>
      <c r="I141" s="15">
        <v>460</v>
      </c>
      <c r="J141" s="15">
        <v>1536.29</v>
      </c>
      <c r="K141" s="15">
        <v>18.2927</v>
      </c>
      <c r="L141" s="15">
        <v>1429</v>
      </c>
      <c r="M141" s="15">
        <v>1586</v>
      </c>
      <c r="N141" s="15">
        <v>178.29</v>
      </c>
      <c r="O141" s="15">
        <v>52.9223</v>
      </c>
      <c r="P141" s="15">
        <v>5</v>
      </c>
      <c r="Q141" s="15">
        <v>200</v>
      </c>
      <c r="R141" s="15">
        <v>18.708500000000001</v>
      </c>
      <c r="S141" s="15">
        <v>7.9188700000000001</v>
      </c>
      <c r="T141" s="15">
        <v>3</v>
      </c>
      <c r="U141" s="15">
        <v>45</v>
      </c>
      <c r="V141" s="15">
        <v>66.663799999999995</v>
      </c>
      <c r="W141" s="15">
        <v>21.6983</v>
      </c>
      <c r="X141" s="15">
        <v>13</v>
      </c>
      <c r="Y141" s="15">
        <v>100</v>
      </c>
      <c r="Z141" s="15">
        <v>470.55399999999997</v>
      </c>
      <c r="AA141" s="15">
        <v>68.433899999999994</v>
      </c>
      <c r="AB141" s="15">
        <v>358</v>
      </c>
      <c r="AC141" s="15">
        <v>746</v>
      </c>
      <c r="AD141" s="15">
        <v>95399100</v>
      </c>
      <c r="AE141" s="15">
        <v>356.57</v>
      </c>
      <c r="AF141" s="15">
        <v>50.426699999999997</v>
      </c>
      <c r="AG141" s="15">
        <v>274</v>
      </c>
      <c r="AH141" s="15">
        <v>562</v>
      </c>
      <c r="AI141" s="15">
        <v>72290200</v>
      </c>
      <c r="AJ141" s="15">
        <v>326.64100000000002</v>
      </c>
      <c r="AK141" s="15">
        <v>45.786099999999998</v>
      </c>
      <c r="AL141" s="15">
        <v>252</v>
      </c>
      <c r="AM141" s="15">
        <v>514</v>
      </c>
      <c r="AN141" s="15">
        <v>66222500</v>
      </c>
      <c r="AO141" s="15">
        <v>1.32605</v>
      </c>
      <c r="AP141" s="15">
        <v>0.56140999999999996</v>
      </c>
      <c r="AQ141" s="15">
        <v>0.100687</v>
      </c>
      <c r="AR141" s="15">
        <v>3.6592099999999999</v>
      </c>
      <c r="AS141" s="15">
        <v>268841</v>
      </c>
      <c r="AT141" s="15">
        <v>1.43303</v>
      </c>
      <c r="AU141" s="15">
        <v>0.59455400000000003</v>
      </c>
      <c r="AV141" s="15">
        <v>0.114123</v>
      </c>
      <c r="AW141" s="15">
        <v>3.8506</v>
      </c>
      <c r="AX141" s="15">
        <v>290530</v>
      </c>
      <c r="AY141" s="15">
        <v>2.2166700000000001</v>
      </c>
      <c r="AZ141" s="15">
        <v>0.80718299999999998</v>
      </c>
      <c r="BA141" s="15">
        <v>0.21398400000000001</v>
      </c>
      <c r="BB141" s="15">
        <v>5.4817499999999999</v>
      </c>
      <c r="BC141" s="15">
        <v>449403</v>
      </c>
    </row>
    <row r="142" spans="1:55" ht="14.25" x14ac:dyDescent="0.25">
      <c r="A142" s="16" t="s">
        <v>2558</v>
      </c>
      <c r="B142" s="22" t="s">
        <v>133</v>
      </c>
      <c r="C142" s="16" t="s">
        <v>134</v>
      </c>
      <c r="D142" s="16" t="s">
        <v>81</v>
      </c>
      <c r="E142" s="79">
        <v>225125</v>
      </c>
      <c r="F142" s="15">
        <v>407.93799999999999</v>
      </c>
      <c r="G142" s="15">
        <v>66.922200000000004</v>
      </c>
      <c r="H142" s="15">
        <v>279</v>
      </c>
      <c r="I142" s="15">
        <v>630</v>
      </c>
      <c r="J142" s="15">
        <v>1481.87</v>
      </c>
      <c r="K142" s="15">
        <v>33.890700000000002</v>
      </c>
      <c r="L142" s="15">
        <v>1423</v>
      </c>
      <c r="M142" s="15">
        <v>1568</v>
      </c>
      <c r="N142" s="15">
        <v>162.98699999999999</v>
      </c>
      <c r="O142" s="15">
        <v>47.4908</v>
      </c>
      <c r="P142" s="15">
        <v>5</v>
      </c>
      <c r="Q142" s="15">
        <v>200</v>
      </c>
      <c r="R142" s="15">
        <v>25.166599999999999</v>
      </c>
      <c r="S142" s="15">
        <v>5.6659899999999999</v>
      </c>
      <c r="T142" s="15">
        <v>3</v>
      </c>
      <c r="U142" s="15">
        <v>45</v>
      </c>
      <c r="V142" s="15">
        <v>91.381100000000004</v>
      </c>
      <c r="W142" s="15">
        <v>11.3955</v>
      </c>
      <c r="X142" s="15">
        <v>13</v>
      </c>
      <c r="Y142" s="15">
        <v>100</v>
      </c>
      <c r="Z142" s="15">
        <v>683.78300000000002</v>
      </c>
      <c r="AA142" s="15">
        <v>104.235</v>
      </c>
      <c r="AB142" s="15">
        <v>337</v>
      </c>
      <c r="AC142" s="15">
        <v>1004</v>
      </c>
      <c r="AD142" s="15">
        <v>153937000</v>
      </c>
      <c r="AE142" s="15">
        <v>515.9</v>
      </c>
      <c r="AF142" s="15">
        <v>78.300700000000006</v>
      </c>
      <c r="AG142" s="15">
        <v>259</v>
      </c>
      <c r="AH142" s="15">
        <v>756</v>
      </c>
      <c r="AI142" s="15">
        <v>116142000</v>
      </c>
      <c r="AJ142" s="15">
        <v>471.96</v>
      </c>
      <c r="AK142" s="15">
        <v>71.537199999999999</v>
      </c>
      <c r="AL142" s="15">
        <v>238</v>
      </c>
      <c r="AM142" s="15">
        <v>691</v>
      </c>
      <c r="AN142" s="15">
        <v>106250000</v>
      </c>
      <c r="AO142" s="15">
        <v>2.69631</v>
      </c>
      <c r="AP142" s="15">
        <v>1.5144299999999999</v>
      </c>
      <c r="AQ142" s="15">
        <v>0.17727299999999999</v>
      </c>
      <c r="AR142" s="15">
        <v>8.8410100000000007</v>
      </c>
      <c r="AS142" s="15">
        <v>607008</v>
      </c>
      <c r="AT142" s="15">
        <v>2.8526699999999998</v>
      </c>
      <c r="AU142" s="15">
        <v>1.57216</v>
      </c>
      <c r="AV142" s="15">
        <v>0.19315299999999999</v>
      </c>
      <c r="AW142" s="15">
        <v>9.2225099999999998</v>
      </c>
      <c r="AX142" s="15">
        <v>642206</v>
      </c>
      <c r="AY142" s="15">
        <v>4.1754499999999997</v>
      </c>
      <c r="AZ142" s="15">
        <v>2.0975299999999999</v>
      </c>
      <c r="BA142" s="15">
        <v>0.31694600000000001</v>
      </c>
      <c r="BB142" s="15">
        <v>12.6195</v>
      </c>
      <c r="BC142" s="15">
        <v>939999</v>
      </c>
    </row>
    <row r="143" spans="1:55" ht="14.25" x14ac:dyDescent="0.25">
      <c r="A143" s="16" t="s">
        <v>2559</v>
      </c>
      <c r="B143" s="22" t="s">
        <v>135</v>
      </c>
      <c r="C143" s="16" t="s">
        <v>136</v>
      </c>
      <c r="D143" s="16" t="s">
        <v>81</v>
      </c>
      <c r="E143" s="79">
        <v>88505</v>
      </c>
      <c r="F143" s="15">
        <v>391.32400000000001</v>
      </c>
      <c r="G143" s="15">
        <v>17.811199999999999</v>
      </c>
      <c r="H143" s="15">
        <v>351</v>
      </c>
      <c r="I143" s="15">
        <v>418</v>
      </c>
      <c r="J143" s="15">
        <v>1287.6199999999999</v>
      </c>
      <c r="K143" s="15">
        <v>16.195499999999999</v>
      </c>
      <c r="L143" s="15">
        <v>1255</v>
      </c>
      <c r="M143" s="15">
        <v>1332</v>
      </c>
      <c r="N143" s="15">
        <v>199.976</v>
      </c>
      <c r="O143" s="15">
        <v>1.0522899999999999</v>
      </c>
      <c r="P143" s="15">
        <v>148</v>
      </c>
      <c r="Q143" s="15">
        <v>200</v>
      </c>
      <c r="R143" s="15">
        <v>16.812100000000001</v>
      </c>
      <c r="S143" s="15">
        <v>9.0040099999999992</v>
      </c>
      <c r="T143" s="15">
        <v>3</v>
      </c>
      <c r="U143" s="15">
        <v>45</v>
      </c>
      <c r="V143" s="15">
        <v>64.258399999999995</v>
      </c>
      <c r="W143" s="15">
        <v>14.538500000000001</v>
      </c>
      <c r="X143" s="15">
        <v>13</v>
      </c>
      <c r="Y143" s="15">
        <v>94</v>
      </c>
      <c r="Z143" s="15">
        <v>773.94799999999998</v>
      </c>
      <c r="AA143" s="15">
        <v>67.927499999999995</v>
      </c>
      <c r="AB143" s="15">
        <v>586</v>
      </c>
      <c r="AC143" s="15">
        <v>970</v>
      </c>
      <c r="AD143" s="15">
        <v>68498300</v>
      </c>
      <c r="AE143" s="15">
        <v>587.18200000000002</v>
      </c>
      <c r="AF143" s="15">
        <v>50.1584</v>
      </c>
      <c r="AG143" s="15">
        <v>449</v>
      </c>
      <c r="AH143" s="15">
        <v>731</v>
      </c>
      <c r="AI143" s="15">
        <v>51968600</v>
      </c>
      <c r="AJ143" s="15">
        <v>538.12800000000004</v>
      </c>
      <c r="AK143" s="15">
        <v>45.583199999999998</v>
      </c>
      <c r="AL143" s="15">
        <v>413</v>
      </c>
      <c r="AM143" s="15">
        <v>669</v>
      </c>
      <c r="AN143" s="15">
        <v>47627000</v>
      </c>
      <c r="AO143" s="15">
        <v>4.90299</v>
      </c>
      <c r="AP143" s="15">
        <v>0.88772099999999998</v>
      </c>
      <c r="AQ143" s="15">
        <v>2.53301</v>
      </c>
      <c r="AR143" s="15">
        <v>9.5963999999999992</v>
      </c>
      <c r="AS143" s="15">
        <v>433939</v>
      </c>
      <c r="AT143" s="15">
        <v>5.1482799999999997</v>
      </c>
      <c r="AU143" s="15">
        <v>0.92061599999999999</v>
      </c>
      <c r="AV143" s="15">
        <v>2.6914600000000002</v>
      </c>
      <c r="AW143" s="15">
        <v>10.0197</v>
      </c>
      <c r="AX143" s="15">
        <v>455649</v>
      </c>
      <c r="AY143" s="15">
        <v>7.2026000000000003</v>
      </c>
      <c r="AZ143" s="15">
        <v>1.20255</v>
      </c>
      <c r="BA143" s="15">
        <v>4.0011400000000004</v>
      </c>
      <c r="BB143" s="15">
        <v>13.516500000000001</v>
      </c>
      <c r="BC143" s="15">
        <v>637466</v>
      </c>
    </row>
    <row r="144" spans="1:55" ht="14.25" x14ac:dyDescent="0.25">
      <c r="A144" s="16" t="s">
        <v>2560</v>
      </c>
      <c r="B144" s="22" t="s">
        <v>137</v>
      </c>
      <c r="C144" s="16" t="s">
        <v>138</v>
      </c>
      <c r="D144" s="16" t="s">
        <v>81</v>
      </c>
      <c r="E144" s="79">
        <v>242576</v>
      </c>
      <c r="F144" s="15">
        <v>466.44600000000003</v>
      </c>
      <c r="G144" s="15">
        <v>28.1721</v>
      </c>
      <c r="H144" s="15">
        <v>354</v>
      </c>
      <c r="I144" s="15">
        <v>627</v>
      </c>
      <c r="J144" s="15">
        <v>1447.8</v>
      </c>
      <c r="K144" s="15">
        <v>25.729500000000002</v>
      </c>
      <c r="L144" s="15">
        <v>1387</v>
      </c>
      <c r="M144" s="15">
        <v>1539</v>
      </c>
      <c r="N144" s="15">
        <v>159.88300000000001</v>
      </c>
      <c r="O144" s="15">
        <v>44.575600000000001</v>
      </c>
      <c r="P144" s="15">
        <v>49</v>
      </c>
      <c r="Q144" s="15">
        <v>200</v>
      </c>
      <c r="R144" s="15">
        <v>24.196000000000002</v>
      </c>
      <c r="S144" s="15">
        <v>6.1352900000000004</v>
      </c>
      <c r="T144" s="15">
        <v>6</v>
      </c>
      <c r="U144" s="15">
        <v>45</v>
      </c>
      <c r="V144" s="15">
        <v>86.958200000000005</v>
      </c>
      <c r="W144" s="15">
        <v>14.3117</v>
      </c>
      <c r="X144" s="15">
        <v>40</v>
      </c>
      <c r="Y144" s="15">
        <v>100</v>
      </c>
      <c r="Z144" s="15">
        <v>766.28499999999997</v>
      </c>
      <c r="AA144" s="15">
        <v>72.374799999999993</v>
      </c>
      <c r="AB144" s="15">
        <v>477</v>
      </c>
      <c r="AC144" s="15">
        <v>1005</v>
      </c>
      <c r="AD144" s="15">
        <v>185882000</v>
      </c>
      <c r="AE144" s="15">
        <v>578.68399999999997</v>
      </c>
      <c r="AF144" s="15">
        <v>53.531199999999998</v>
      </c>
      <c r="AG144" s="15">
        <v>363</v>
      </c>
      <c r="AH144" s="15">
        <v>758</v>
      </c>
      <c r="AI144" s="15">
        <v>140375000</v>
      </c>
      <c r="AJ144" s="15">
        <v>529.55799999999999</v>
      </c>
      <c r="AK144" s="15">
        <v>48.661200000000001</v>
      </c>
      <c r="AL144" s="15">
        <v>333</v>
      </c>
      <c r="AM144" s="15">
        <v>693</v>
      </c>
      <c r="AN144" s="15">
        <v>128458000</v>
      </c>
      <c r="AO144" s="15">
        <v>4.1461800000000002</v>
      </c>
      <c r="AP144" s="15">
        <v>0.96323700000000001</v>
      </c>
      <c r="AQ144" s="15">
        <v>1.4595400000000001</v>
      </c>
      <c r="AR144" s="15">
        <v>8.8410399999999996</v>
      </c>
      <c r="AS144" s="15">
        <v>1005760</v>
      </c>
      <c r="AT144" s="15">
        <v>4.3577500000000002</v>
      </c>
      <c r="AU144" s="15">
        <v>0.99760300000000002</v>
      </c>
      <c r="AV144" s="15">
        <v>1.57653</v>
      </c>
      <c r="AW144" s="15">
        <v>9.2242800000000003</v>
      </c>
      <c r="AX144" s="15">
        <v>1057090</v>
      </c>
      <c r="AY144" s="15">
        <v>6.16995</v>
      </c>
      <c r="AZ144" s="15">
        <v>1.30965</v>
      </c>
      <c r="BA144" s="15">
        <v>2.5394199999999998</v>
      </c>
      <c r="BB144" s="15">
        <v>12.6279</v>
      </c>
      <c r="BC144" s="15">
        <v>1496680</v>
      </c>
    </row>
    <row r="145" spans="1:55" ht="14.25" x14ac:dyDescent="0.25">
      <c r="A145" s="16" t="s">
        <v>2561</v>
      </c>
      <c r="B145" s="22" t="s">
        <v>139</v>
      </c>
      <c r="C145" s="16" t="s">
        <v>140</v>
      </c>
      <c r="D145" s="16" t="s">
        <v>81</v>
      </c>
      <c r="E145" s="79">
        <v>345214</v>
      </c>
      <c r="F145" s="15">
        <v>365.08</v>
      </c>
      <c r="G145" s="15">
        <v>28.911300000000001</v>
      </c>
      <c r="H145" s="15">
        <v>317</v>
      </c>
      <c r="I145" s="15">
        <v>511</v>
      </c>
      <c r="J145" s="15">
        <v>1456.23</v>
      </c>
      <c r="K145" s="15">
        <v>38.0505</v>
      </c>
      <c r="L145" s="15">
        <v>1388</v>
      </c>
      <c r="M145" s="15">
        <v>1543</v>
      </c>
      <c r="N145" s="15">
        <v>196.76499999999999</v>
      </c>
      <c r="O145" s="15">
        <v>16.423200000000001</v>
      </c>
      <c r="P145" s="15">
        <v>75</v>
      </c>
      <c r="Q145" s="15">
        <v>200</v>
      </c>
      <c r="R145" s="15">
        <v>20.783200000000001</v>
      </c>
      <c r="S145" s="15">
        <v>10.2188</v>
      </c>
      <c r="T145" s="15">
        <v>3</v>
      </c>
      <c r="U145" s="15">
        <v>45</v>
      </c>
      <c r="V145" s="15">
        <v>69.893799999999999</v>
      </c>
      <c r="W145" s="15">
        <v>17.433399999999999</v>
      </c>
      <c r="X145" s="15">
        <v>13</v>
      </c>
      <c r="Y145" s="15">
        <v>100</v>
      </c>
      <c r="Z145" s="15">
        <v>595.96500000000003</v>
      </c>
      <c r="AA145" s="15">
        <v>71.645600000000002</v>
      </c>
      <c r="AB145" s="15">
        <v>394</v>
      </c>
      <c r="AC145" s="15">
        <v>865</v>
      </c>
      <c r="AD145" s="15">
        <v>205735000</v>
      </c>
      <c r="AE145" s="15">
        <v>451.49700000000001</v>
      </c>
      <c r="AF145" s="15">
        <v>52.9739</v>
      </c>
      <c r="AG145" s="15">
        <v>302</v>
      </c>
      <c r="AH145" s="15">
        <v>651</v>
      </c>
      <c r="AI145" s="15">
        <v>155863000</v>
      </c>
      <c r="AJ145" s="15">
        <v>413.57100000000003</v>
      </c>
      <c r="AK145" s="15">
        <v>48.155999999999999</v>
      </c>
      <c r="AL145" s="15">
        <v>278</v>
      </c>
      <c r="AM145" s="15">
        <v>596</v>
      </c>
      <c r="AN145" s="15">
        <v>142770000</v>
      </c>
      <c r="AO145" s="15">
        <v>2.7810700000000002</v>
      </c>
      <c r="AP145" s="15">
        <v>0.69758200000000004</v>
      </c>
      <c r="AQ145" s="15">
        <v>0.82200700000000004</v>
      </c>
      <c r="AR145" s="15">
        <v>6.32714</v>
      </c>
      <c r="AS145" s="15">
        <v>960063</v>
      </c>
      <c r="AT145" s="15">
        <v>2.9468399999999999</v>
      </c>
      <c r="AU145" s="15">
        <v>0.72256200000000004</v>
      </c>
      <c r="AV145" s="15">
        <v>0.91515199999999997</v>
      </c>
      <c r="AW145" s="15">
        <v>6.6135900000000003</v>
      </c>
      <c r="AX145" s="15">
        <v>1017290</v>
      </c>
      <c r="AY145" s="15">
        <v>4.2480200000000004</v>
      </c>
      <c r="AZ145" s="15">
        <v>0.94589000000000001</v>
      </c>
      <c r="BA145" s="15">
        <v>1.6799500000000001</v>
      </c>
      <c r="BB145" s="15">
        <v>9.1520399999999995</v>
      </c>
      <c r="BC145" s="15">
        <v>1466480</v>
      </c>
    </row>
    <row r="146" spans="1:55" ht="14.25" x14ac:dyDescent="0.25">
      <c r="A146" s="16" t="s">
        <v>2562</v>
      </c>
      <c r="B146" s="22" t="s">
        <v>141</v>
      </c>
      <c r="C146" s="16" t="s">
        <v>142</v>
      </c>
      <c r="D146" s="16" t="s">
        <v>81</v>
      </c>
      <c r="E146" s="79">
        <v>322598</v>
      </c>
      <c r="F146" s="15">
        <v>383.197</v>
      </c>
      <c r="G146" s="15">
        <v>52.178899999999999</v>
      </c>
      <c r="H146" s="15">
        <v>307</v>
      </c>
      <c r="I146" s="15">
        <v>563</v>
      </c>
      <c r="J146" s="15">
        <v>1431.01</v>
      </c>
      <c r="K146" s="15">
        <v>15.2127</v>
      </c>
      <c r="L146" s="15">
        <v>1373</v>
      </c>
      <c r="M146" s="15">
        <v>1469</v>
      </c>
      <c r="N146" s="15">
        <v>195.03200000000001</v>
      </c>
      <c r="O146" s="15">
        <v>19.7455</v>
      </c>
      <c r="P146" s="15">
        <v>75</v>
      </c>
      <c r="Q146" s="15">
        <v>200</v>
      </c>
      <c r="R146" s="15">
        <v>24.578499999999998</v>
      </c>
      <c r="S146" s="15">
        <v>8.6182800000000004</v>
      </c>
      <c r="T146" s="15">
        <v>3</v>
      </c>
      <c r="U146" s="15">
        <v>45</v>
      </c>
      <c r="V146" s="15">
        <v>80.258700000000005</v>
      </c>
      <c r="W146" s="15">
        <v>16.1629</v>
      </c>
      <c r="X146" s="15">
        <v>13</v>
      </c>
      <c r="Y146" s="15">
        <v>100</v>
      </c>
      <c r="Z146" s="15">
        <v>668.29100000000005</v>
      </c>
      <c r="AA146" s="15">
        <v>95.499700000000004</v>
      </c>
      <c r="AB146" s="15">
        <v>445</v>
      </c>
      <c r="AC146" s="15">
        <v>1013</v>
      </c>
      <c r="AD146" s="15">
        <v>215575000</v>
      </c>
      <c r="AE146" s="15">
        <v>505.25099999999998</v>
      </c>
      <c r="AF146" s="15">
        <v>71.039500000000004</v>
      </c>
      <c r="AG146" s="15">
        <v>341</v>
      </c>
      <c r="AH146" s="15">
        <v>763</v>
      </c>
      <c r="AI146" s="15">
        <v>162982000</v>
      </c>
      <c r="AJ146" s="15">
        <v>462.52199999999999</v>
      </c>
      <c r="AK146" s="15">
        <v>64.706900000000005</v>
      </c>
      <c r="AL146" s="15">
        <v>314</v>
      </c>
      <c r="AM146" s="15">
        <v>698</v>
      </c>
      <c r="AN146" s="15">
        <v>149199000</v>
      </c>
      <c r="AO146" s="15">
        <v>3.1541700000000001</v>
      </c>
      <c r="AP146" s="15">
        <v>1.2787999999999999</v>
      </c>
      <c r="AQ146" s="15">
        <v>0.85397599999999996</v>
      </c>
      <c r="AR146" s="15">
        <v>9.2498799999999992</v>
      </c>
      <c r="AS146" s="15">
        <v>1017460</v>
      </c>
      <c r="AT146" s="15">
        <v>3.3315199999999998</v>
      </c>
      <c r="AU146" s="15">
        <v>1.32416</v>
      </c>
      <c r="AV146" s="15">
        <v>0.95155400000000001</v>
      </c>
      <c r="AW146" s="15">
        <v>9.65259</v>
      </c>
      <c r="AX146" s="15">
        <v>1074670</v>
      </c>
      <c r="AY146" s="15">
        <v>4.7906300000000002</v>
      </c>
      <c r="AZ146" s="15">
        <v>1.74996</v>
      </c>
      <c r="BA146" s="15">
        <v>1.69167</v>
      </c>
      <c r="BB146" s="15">
        <v>13.1465</v>
      </c>
      <c r="BC146" s="15">
        <v>1545350</v>
      </c>
    </row>
    <row r="147" spans="1:55" ht="14.25" x14ac:dyDescent="0.25">
      <c r="A147" s="16" t="s">
        <v>2563</v>
      </c>
      <c r="B147" s="22" t="s">
        <v>143</v>
      </c>
      <c r="C147" s="16" t="s">
        <v>144</v>
      </c>
      <c r="D147" s="16" t="s">
        <v>81</v>
      </c>
      <c r="E147" s="79">
        <v>84841</v>
      </c>
      <c r="F147" s="15">
        <v>426.48500000000001</v>
      </c>
      <c r="G147" s="15">
        <v>15.2559</v>
      </c>
      <c r="H147" s="15">
        <v>383</v>
      </c>
      <c r="I147" s="15">
        <v>456</v>
      </c>
      <c r="J147" s="15">
        <v>1221.94</v>
      </c>
      <c r="K147" s="15">
        <v>14.469900000000001</v>
      </c>
      <c r="L147" s="15">
        <v>1190</v>
      </c>
      <c r="M147" s="15">
        <v>1253</v>
      </c>
      <c r="N147" s="15">
        <v>200</v>
      </c>
      <c r="O147" s="15">
        <v>0</v>
      </c>
      <c r="P147" s="15">
        <v>200</v>
      </c>
      <c r="Q147" s="15">
        <v>200</v>
      </c>
      <c r="R147" s="15">
        <v>11.241899999999999</v>
      </c>
      <c r="S147" s="15">
        <v>6.6366899999999998</v>
      </c>
      <c r="T147" s="15">
        <v>3</v>
      </c>
      <c r="U147" s="15">
        <v>45</v>
      </c>
      <c r="V147" s="15">
        <v>41.679400000000001</v>
      </c>
      <c r="W147" s="15">
        <v>12.495900000000001</v>
      </c>
      <c r="X147" s="15">
        <v>13</v>
      </c>
      <c r="Y147" s="15">
        <v>74</v>
      </c>
      <c r="Z147" s="15">
        <v>808.12099999999998</v>
      </c>
      <c r="AA147" s="15">
        <v>47.192300000000003</v>
      </c>
      <c r="AB147" s="15">
        <v>624</v>
      </c>
      <c r="AC147" s="15">
        <v>958</v>
      </c>
      <c r="AD147" s="15">
        <v>68561800</v>
      </c>
      <c r="AE147" s="15">
        <v>616.05700000000002</v>
      </c>
      <c r="AF147" s="15">
        <v>34.874299999999998</v>
      </c>
      <c r="AG147" s="15">
        <v>478</v>
      </c>
      <c r="AH147" s="15">
        <v>727</v>
      </c>
      <c r="AI147" s="15">
        <v>52266900</v>
      </c>
      <c r="AJ147" s="15">
        <v>565.43299999999999</v>
      </c>
      <c r="AK147" s="15">
        <v>31.722000000000001</v>
      </c>
      <c r="AL147" s="15">
        <v>440</v>
      </c>
      <c r="AM147" s="15">
        <v>667</v>
      </c>
      <c r="AN147" s="15">
        <v>47971900</v>
      </c>
      <c r="AO147" s="15">
        <v>8.1858400000000007</v>
      </c>
      <c r="AP147" s="15">
        <v>1.0511699999999999</v>
      </c>
      <c r="AQ147" s="15">
        <v>4.6337799999999998</v>
      </c>
      <c r="AR147" s="15">
        <v>13.2737</v>
      </c>
      <c r="AS147" s="15">
        <v>694495</v>
      </c>
      <c r="AT147" s="15">
        <v>8.5615299999999994</v>
      </c>
      <c r="AU147" s="15">
        <v>1.0927199999999999</v>
      </c>
      <c r="AV147" s="15">
        <v>4.8451599999999999</v>
      </c>
      <c r="AW147" s="15">
        <v>13.836600000000001</v>
      </c>
      <c r="AX147" s="15">
        <v>726369</v>
      </c>
      <c r="AY147" s="15">
        <v>11.6714</v>
      </c>
      <c r="AZ147" s="15">
        <v>1.4344699999999999</v>
      </c>
      <c r="BA147" s="15">
        <v>6.6560499999999996</v>
      </c>
      <c r="BB147" s="15">
        <v>18.691099999999999</v>
      </c>
      <c r="BC147" s="15">
        <v>990213</v>
      </c>
    </row>
    <row r="148" spans="1:55" ht="14.25" x14ac:dyDescent="0.25">
      <c r="A148" s="16" t="s">
        <v>2564</v>
      </c>
      <c r="B148" s="22" t="s">
        <v>145</v>
      </c>
      <c r="C148" s="16" t="s">
        <v>146</v>
      </c>
      <c r="D148" s="16" t="s">
        <v>81</v>
      </c>
      <c r="E148" s="79">
        <v>69238</v>
      </c>
      <c r="F148" s="15">
        <v>390.38900000000001</v>
      </c>
      <c r="G148" s="15">
        <v>8.4040700000000008</v>
      </c>
      <c r="H148" s="15">
        <v>372</v>
      </c>
      <c r="I148" s="15">
        <v>414</v>
      </c>
      <c r="J148" s="15">
        <v>1247.42</v>
      </c>
      <c r="K148" s="15">
        <v>13.709300000000001</v>
      </c>
      <c r="L148" s="15">
        <v>1224</v>
      </c>
      <c r="M148" s="15">
        <v>1285</v>
      </c>
      <c r="N148" s="15">
        <v>199.98500000000001</v>
      </c>
      <c r="O148" s="15">
        <v>0.88375800000000004</v>
      </c>
      <c r="P148" s="15">
        <v>148</v>
      </c>
      <c r="Q148" s="15">
        <v>200</v>
      </c>
      <c r="R148" s="15">
        <v>21.009699999999999</v>
      </c>
      <c r="S148" s="15">
        <v>7.5783199999999997</v>
      </c>
      <c r="T148" s="15">
        <v>3</v>
      </c>
      <c r="U148" s="15">
        <v>45</v>
      </c>
      <c r="V148" s="15">
        <v>66.002600000000001</v>
      </c>
      <c r="W148" s="15">
        <v>11.6569</v>
      </c>
      <c r="X148" s="15">
        <v>13</v>
      </c>
      <c r="Y148" s="15">
        <v>86</v>
      </c>
      <c r="Z148" s="15">
        <v>828.56600000000003</v>
      </c>
      <c r="AA148" s="15">
        <v>41.663800000000002</v>
      </c>
      <c r="AB148" s="15">
        <v>613</v>
      </c>
      <c r="AC148" s="15">
        <v>927</v>
      </c>
      <c r="AD148" s="15">
        <v>57368300</v>
      </c>
      <c r="AE148" s="15">
        <v>628.51300000000003</v>
      </c>
      <c r="AF148" s="15">
        <v>30.286100000000001</v>
      </c>
      <c r="AG148" s="15">
        <v>470</v>
      </c>
      <c r="AH148" s="15">
        <v>700</v>
      </c>
      <c r="AI148" s="15">
        <v>43517000</v>
      </c>
      <c r="AJ148" s="15">
        <v>575.96199999999999</v>
      </c>
      <c r="AK148" s="15">
        <v>27.3794</v>
      </c>
      <c r="AL148" s="15">
        <v>432</v>
      </c>
      <c r="AM148" s="15">
        <v>641</v>
      </c>
      <c r="AN148" s="15">
        <v>39878500</v>
      </c>
      <c r="AO148" s="15">
        <v>5.7012600000000004</v>
      </c>
      <c r="AP148" s="15">
        <v>0.94759099999999996</v>
      </c>
      <c r="AQ148" s="15">
        <v>2.88123</v>
      </c>
      <c r="AR148" s="15">
        <v>9.0946200000000008</v>
      </c>
      <c r="AS148" s="15">
        <v>394744</v>
      </c>
      <c r="AT148" s="15">
        <v>5.9756999999999998</v>
      </c>
      <c r="AU148" s="15">
        <v>0.98461100000000001</v>
      </c>
      <c r="AV148" s="15">
        <v>3.05288</v>
      </c>
      <c r="AW148" s="15">
        <v>9.5013699999999996</v>
      </c>
      <c r="AX148" s="15">
        <v>413745</v>
      </c>
      <c r="AY148" s="15">
        <v>8.3174899999999994</v>
      </c>
      <c r="AZ148" s="15">
        <v>1.26752</v>
      </c>
      <c r="BA148" s="15">
        <v>4.5249899999999998</v>
      </c>
      <c r="BB148" s="15">
        <v>12.8469</v>
      </c>
      <c r="BC148" s="15">
        <v>575886</v>
      </c>
    </row>
    <row r="149" spans="1:55" ht="14.25" x14ac:dyDescent="0.25">
      <c r="A149" s="16" t="s">
        <v>2565</v>
      </c>
      <c r="B149" s="22" t="s">
        <v>147</v>
      </c>
      <c r="C149" s="16" t="s">
        <v>148</v>
      </c>
      <c r="D149" s="16" t="s">
        <v>82</v>
      </c>
      <c r="E149" s="79">
        <v>60660</v>
      </c>
      <c r="F149" s="15">
        <v>667.21699999999998</v>
      </c>
      <c r="G149" s="15">
        <v>114.551</v>
      </c>
      <c r="H149" s="15">
        <v>403</v>
      </c>
      <c r="I149" s="15">
        <v>838</v>
      </c>
      <c r="J149" s="15">
        <v>1203.8</v>
      </c>
      <c r="K149" s="15">
        <v>25.009</v>
      </c>
      <c r="L149" s="15">
        <v>1155</v>
      </c>
      <c r="M149" s="15">
        <v>1276</v>
      </c>
      <c r="N149" s="15">
        <v>154.411</v>
      </c>
      <c r="O149" s="15">
        <v>47.811500000000002</v>
      </c>
      <c r="P149" s="15">
        <v>18</v>
      </c>
      <c r="Q149" s="15">
        <v>200</v>
      </c>
      <c r="R149" s="15">
        <v>13.462199999999999</v>
      </c>
      <c r="S149" s="15">
        <v>6.7629200000000003</v>
      </c>
      <c r="T149" s="15">
        <v>3</v>
      </c>
      <c r="U149" s="15">
        <v>45</v>
      </c>
      <c r="V149" s="15">
        <v>64.504000000000005</v>
      </c>
      <c r="W149" s="15">
        <v>14.5038</v>
      </c>
      <c r="X149" s="15">
        <v>13</v>
      </c>
      <c r="Y149" s="15">
        <v>100</v>
      </c>
      <c r="Z149" s="15">
        <v>1247.28</v>
      </c>
      <c r="AA149" s="15">
        <v>179.36500000000001</v>
      </c>
      <c r="AB149" s="15">
        <v>777</v>
      </c>
      <c r="AC149" s="15">
        <v>1700</v>
      </c>
      <c r="AD149" s="15">
        <v>75647400</v>
      </c>
      <c r="AE149" s="15">
        <v>946.58699999999999</v>
      </c>
      <c r="AF149" s="15">
        <v>135.565</v>
      </c>
      <c r="AG149" s="15">
        <v>595</v>
      </c>
      <c r="AH149" s="15">
        <v>1284</v>
      </c>
      <c r="AI149" s="15">
        <v>57410500</v>
      </c>
      <c r="AJ149" s="15">
        <v>867.59900000000005</v>
      </c>
      <c r="AK149" s="15">
        <v>124.09099999999999</v>
      </c>
      <c r="AL149" s="15">
        <v>546</v>
      </c>
      <c r="AM149" s="15">
        <v>1175</v>
      </c>
      <c r="AN149" s="15">
        <v>52619900</v>
      </c>
      <c r="AO149" s="15">
        <v>17.398499999999999</v>
      </c>
      <c r="AP149" s="15">
        <v>8.55593</v>
      </c>
      <c r="AQ149" s="15">
        <v>2.1698599999999999</v>
      </c>
      <c r="AR149" s="15">
        <v>38.914499999999997</v>
      </c>
      <c r="AS149" s="15">
        <v>1055220</v>
      </c>
      <c r="AT149" s="15">
        <v>18.1065</v>
      </c>
      <c r="AU149" s="15">
        <v>8.8767700000000005</v>
      </c>
      <c r="AV149" s="15">
        <v>2.3163100000000001</v>
      </c>
      <c r="AW149" s="15">
        <v>40.445599999999999</v>
      </c>
      <c r="AX149" s="15">
        <v>1098160</v>
      </c>
      <c r="AY149" s="15">
        <v>24.8735</v>
      </c>
      <c r="AZ149" s="15">
        <v>12.037699999999999</v>
      </c>
      <c r="BA149" s="15">
        <v>3.54623</v>
      </c>
      <c r="BB149" s="15">
        <v>54.920900000000003</v>
      </c>
      <c r="BC149" s="15">
        <v>1508580</v>
      </c>
    </row>
    <row r="150" spans="1:55" ht="14.25" x14ac:dyDescent="0.25">
      <c r="A150" s="16" t="s">
        <v>2566</v>
      </c>
      <c r="B150" s="22" t="s">
        <v>149</v>
      </c>
      <c r="C150" s="16" t="s">
        <v>150</v>
      </c>
      <c r="D150" s="16" t="s">
        <v>82</v>
      </c>
      <c r="E150" s="79">
        <v>77225</v>
      </c>
      <c r="F150" s="15">
        <v>407.68200000000002</v>
      </c>
      <c r="G150" s="15">
        <v>41.172499999999999</v>
      </c>
      <c r="H150" s="15">
        <v>359</v>
      </c>
      <c r="I150" s="15">
        <v>605</v>
      </c>
      <c r="J150" s="15">
        <v>1249.55</v>
      </c>
      <c r="K150" s="15">
        <v>20.987400000000001</v>
      </c>
      <c r="L150" s="15">
        <v>1171</v>
      </c>
      <c r="M150" s="15">
        <v>1279</v>
      </c>
      <c r="N150" s="15">
        <v>194.13300000000001</v>
      </c>
      <c r="O150" s="15">
        <v>24.6692</v>
      </c>
      <c r="P150" s="15">
        <v>14</v>
      </c>
      <c r="Q150" s="15">
        <v>200</v>
      </c>
      <c r="R150" s="15">
        <v>12.0703</v>
      </c>
      <c r="S150" s="15">
        <v>9.3554499999999994</v>
      </c>
      <c r="T150" s="15">
        <v>3</v>
      </c>
      <c r="U150" s="15">
        <v>45</v>
      </c>
      <c r="V150" s="15">
        <v>67.784400000000005</v>
      </c>
      <c r="W150" s="15">
        <v>16.1755</v>
      </c>
      <c r="X150" s="15">
        <v>13</v>
      </c>
      <c r="Y150" s="15">
        <v>100</v>
      </c>
      <c r="Z150" s="15">
        <v>859.30700000000002</v>
      </c>
      <c r="AA150" s="15">
        <v>102.983</v>
      </c>
      <c r="AB150" s="15">
        <v>640</v>
      </c>
      <c r="AC150" s="15">
        <v>1397</v>
      </c>
      <c r="AD150" s="15">
        <v>66232800</v>
      </c>
      <c r="AE150" s="15">
        <v>651.49900000000002</v>
      </c>
      <c r="AF150" s="15">
        <v>76.859099999999998</v>
      </c>
      <c r="AG150" s="15">
        <v>489</v>
      </c>
      <c r="AH150" s="15">
        <v>1054</v>
      </c>
      <c r="AI150" s="15">
        <v>50215600</v>
      </c>
      <c r="AJ150" s="15">
        <v>596.94299999999998</v>
      </c>
      <c r="AK150" s="15">
        <v>70.077699999999993</v>
      </c>
      <c r="AL150" s="15">
        <v>449</v>
      </c>
      <c r="AM150" s="15">
        <v>964</v>
      </c>
      <c r="AN150" s="15">
        <v>46010600</v>
      </c>
      <c r="AO150" s="15">
        <v>5.09938</v>
      </c>
      <c r="AP150" s="15">
        <v>2.1061000000000001</v>
      </c>
      <c r="AQ150" s="15">
        <v>2.1510400000000001</v>
      </c>
      <c r="AR150" s="15">
        <v>22.579000000000001</v>
      </c>
      <c r="AS150" s="15">
        <v>393045</v>
      </c>
      <c r="AT150" s="15">
        <v>5.3513599999999997</v>
      </c>
      <c r="AU150" s="15">
        <v>2.1839300000000001</v>
      </c>
      <c r="AV150" s="15">
        <v>2.2965200000000001</v>
      </c>
      <c r="AW150" s="15">
        <v>23.495999999999999</v>
      </c>
      <c r="AX150" s="15">
        <v>412467</v>
      </c>
      <c r="AY150" s="15">
        <v>7.5369299999999999</v>
      </c>
      <c r="AZ150" s="15">
        <v>2.9103699999999999</v>
      </c>
      <c r="BA150" s="15">
        <v>3.51966</v>
      </c>
      <c r="BB150" s="15">
        <v>31.599900000000002</v>
      </c>
      <c r="BC150" s="15">
        <v>580924</v>
      </c>
    </row>
    <row r="151" spans="1:55" ht="14.25" x14ac:dyDescent="0.25">
      <c r="A151" s="16" t="s">
        <v>2567</v>
      </c>
      <c r="B151" s="22" t="s">
        <v>151</v>
      </c>
      <c r="C151" s="16" t="s">
        <v>152</v>
      </c>
      <c r="D151" s="16" t="s">
        <v>82</v>
      </c>
      <c r="E151" s="79">
        <v>319546</v>
      </c>
      <c r="F151" s="15">
        <v>406.85199999999998</v>
      </c>
      <c r="G151" s="15">
        <v>74.602500000000006</v>
      </c>
      <c r="H151" s="15">
        <v>219</v>
      </c>
      <c r="I151" s="15">
        <v>532</v>
      </c>
      <c r="J151" s="15">
        <v>1399.11</v>
      </c>
      <c r="K151" s="15">
        <v>23.571300000000001</v>
      </c>
      <c r="L151" s="15">
        <v>1346</v>
      </c>
      <c r="M151" s="15">
        <v>1470</v>
      </c>
      <c r="N151" s="15">
        <v>156.25299999999999</v>
      </c>
      <c r="O151" s="15">
        <v>47.665300000000002</v>
      </c>
      <c r="P151" s="15">
        <v>5</v>
      </c>
      <c r="Q151" s="15">
        <v>200</v>
      </c>
      <c r="R151" s="15">
        <v>22.6784</v>
      </c>
      <c r="S151" s="15">
        <v>4.9369699999999996</v>
      </c>
      <c r="T151" s="15">
        <v>15</v>
      </c>
      <c r="U151" s="15">
        <v>45</v>
      </c>
      <c r="V151" s="15">
        <v>81.619299999999996</v>
      </c>
      <c r="W151" s="15">
        <v>15.4648</v>
      </c>
      <c r="X151" s="15">
        <v>40</v>
      </c>
      <c r="Y151" s="15">
        <v>100</v>
      </c>
      <c r="Z151" s="15">
        <v>734.10199999999998</v>
      </c>
      <c r="AA151" s="15">
        <v>135.428</v>
      </c>
      <c r="AB151" s="15">
        <v>403</v>
      </c>
      <c r="AC151" s="15">
        <v>984</v>
      </c>
      <c r="AD151" s="15">
        <v>234567000</v>
      </c>
      <c r="AE151" s="15">
        <v>554.85699999999997</v>
      </c>
      <c r="AF151" s="15">
        <v>101.298</v>
      </c>
      <c r="AG151" s="15">
        <v>306</v>
      </c>
      <c r="AH151" s="15">
        <v>741</v>
      </c>
      <c r="AI151" s="15">
        <v>177293000</v>
      </c>
      <c r="AJ151" s="15">
        <v>507.89600000000002</v>
      </c>
      <c r="AK151" s="15">
        <v>92.434299999999993</v>
      </c>
      <c r="AL151" s="15">
        <v>280</v>
      </c>
      <c r="AM151" s="15">
        <v>678</v>
      </c>
      <c r="AN151" s="15">
        <v>162288000</v>
      </c>
      <c r="AO151" s="15">
        <v>3.2353100000000001</v>
      </c>
      <c r="AP151" s="15">
        <v>1.57816</v>
      </c>
      <c r="AQ151" s="15">
        <v>0.136157</v>
      </c>
      <c r="AR151" s="15">
        <v>11.6457</v>
      </c>
      <c r="AS151" s="15">
        <v>1033780</v>
      </c>
      <c r="AT151" s="15">
        <v>3.4147400000000001</v>
      </c>
      <c r="AU151" s="15">
        <v>1.6348199999999999</v>
      </c>
      <c r="AV151" s="15">
        <v>0.15096699999999999</v>
      </c>
      <c r="AW151" s="15">
        <v>12.1448</v>
      </c>
      <c r="AX151" s="15">
        <v>1091110</v>
      </c>
      <c r="AY151" s="15">
        <v>4.9449899999999998</v>
      </c>
      <c r="AZ151" s="15">
        <v>2.17686</v>
      </c>
      <c r="BA151" s="15">
        <v>0.26198300000000002</v>
      </c>
      <c r="BB151" s="15">
        <v>16.233899999999998</v>
      </c>
      <c r="BC151" s="15">
        <v>1580070</v>
      </c>
    </row>
    <row r="152" spans="1:55" ht="14.25" x14ac:dyDescent="0.25">
      <c r="A152" s="16" t="s">
        <v>2568</v>
      </c>
      <c r="B152" s="22" t="s">
        <v>153</v>
      </c>
      <c r="C152" s="16" t="s">
        <v>154</v>
      </c>
      <c r="D152" s="16" t="s">
        <v>82</v>
      </c>
      <c r="E152" s="79">
        <v>138905</v>
      </c>
      <c r="F152" s="15">
        <v>333.47899999999998</v>
      </c>
      <c r="G152" s="15">
        <v>69.203800000000001</v>
      </c>
      <c r="H152" s="15">
        <v>237</v>
      </c>
      <c r="I152" s="15">
        <v>520</v>
      </c>
      <c r="J152" s="15">
        <v>1454.34</v>
      </c>
      <c r="K152" s="15">
        <v>25.078900000000001</v>
      </c>
      <c r="L152" s="15">
        <v>1397</v>
      </c>
      <c r="M152" s="15">
        <v>1529</v>
      </c>
      <c r="N152" s="15">
        <v>180.44</v>
      </c>
      <c r="O152" s="15">
        <v>36.61</v>
      </c>
      <c r="P152" s="15">
        <v>5</v>
      </c>
      <c r="Q152" s="15">
        <v>200</v>
      </c>
      <c r="R152" s="15">
        <v>20.657299999999999</v>
      </c>
      <c r="S152" s="15">
        <v>7.7328999999999999</v>
      </c>
      <c r="T152" s="15">
        <v>3</v>
      </c>
      <c r="U152" s="15">
        <v>45</v>
      </c>
      <c r="V152" s="15">
        <v>81.700500000000005</v>
      </c>
      <c r="W152" s="15">
        <v>18.594100000000001</v>
      </c>
      <c r="X152" s="15">
        <v>46</v>
      </c>
      <c r="Y152" s="15">
        <v>100</v>
      </c>
      <c r="Z152" s="15">
        <v>599.96699999999998</v>
      </c>
      <c r="AA152" s="15">
        <v>133.42699999999999</v>
      </c>
      <c r="AB152" s="15">
        <v>398</v>
      </c>
      <c r="AC152" s="15">
        <v>934</v>
      </c>
      <c r="AD152" s="15">
        <v>83337200</v>
      </c>
      <c r="AE152" s="15">
        <v>453.274</v>
      </c>
      <c r="AF152" s="15">
        <v>99.661900000000003</v>
      </c>
      <c r="AG152" s="15">
        <v>303</v>
      </c>
      <c r="AH152" s="15">
        <v>704</v>
      </c>
      <c r="AI152" s="15">
        <v>62961200</v>
      </c>
      <c r="AJ152" s="15">
        <v>414.84399999999999</v>
      </c>
      <c r="AK152" s="15">
        <v>90.881299999999996</v>
      </c>
      <c r="AL152" s="15">
        <v>278</v>
      </c>
      <c r="AM152" s="15">
        <v>643</v>
      </c>
      <c r="AN152" s="15">
        <v>57623100</v>
      </c>
      <c r="AO152" s="15">
        <v>1.7144900000000001</v>
      </c>
      <c r="AP152" s="15">
        <v>1.1837299999999999</v>
      </c>
      <c r="AQ152" s="15">
        <v>0.166135</v>
      </c>
      <c r="AR152" s="15">
        <v>6.3023800000000003</v>
      </c>
      <c r="AS152" s="15">
        <v>238148</v>
      </c>
      <c r="AT152" s="15">
        <v>1.83863</v>
      </c>
      <c r="AU152" s="15">
        <v>1.2259899999999999</v>
      </c>
      <c r="AV152" s="15">
        <v>0.18203</v>
      </c>
      <c r="AW152" s="15">
        <v>6.5865799999999997</v>
      </c>
      <c r="AX152" s="15">
        <v>255391</v>
      </c>
      <c r="AY152" s="15">
        <v>2.84375</v>
      </c>
      <c r="AZ152" s="15">
        <v>1.6387</v>
      </c>
      <c r="BA152" s="15">
        <v>0.304871</v>
      </c>
      <c r="BB152" s="15">
        <v>9.18675</v>
      </c>
      <c r="BC152" s="15">
        <v>395005</v>
      </c>
    </row>
    <row r="153" spans="1:55" ht="14.25" x14ac:dyDescent="0.25">
      <c r="A153" s="16" t="s">
        <v>2569</v>
      </c>
      <c r="B153" s="22" t="s">
        <v>155</v>
      </c>
      <c r="C153" s="16" t="s">
        <v>156</v>
      </c>
      <c r="D153" s="16" t="s">
        <v>82</v>
      </c>
      <c r="E153" s="79">
        <v>792788</v>
      </c>
      <c r="F153" s="15">
        <v>270.70800000000003</v>
      </c>
      <c r="G153" s="15">
        <v>16.238600000000002</v>
      </c>
      <c r="H153" s="15">
        <v>236</v>
      </c>
      <c r="I153" s="15">
        <v>306</v>
      </c>
      <c r="J153" s="15">
        <v>1428.92</v>
      </c>
      <c r="K153" s="15">
        <v>33.058599999999998</v>
      </c>
      <c r="L153" s="15">
        <v>1340</v>
      </c>
      <c r="M153" s="15">
        <v>1518</v>
      </c>
      <c r="N153" s="15">
        <v>200</v>
      </c>
      <c r="O153" s="15">
        <v>0</v>
      </c>
      <c r="P153" s="15">
        <v>200</v>
      </c>
      <c r="Q153" s="15">
        <v>200</v>
      </c>
      <c r="R153" s="15">
        <v>9.2150599999999994</v>
      </c>
      <c r="S153" s="15">
        <v>5.1251800000000003</v>
      </c>
      <c r="T153" s="15">
        <v>3</v>
      </c>
      <c r="U153" s="15">
        <v>45</v>
      </c>
      <c r="V153" s="15">
        <v>55.615000000000002</v>
      </c>
      <c r="W153" s="15">
        <v>8.0169999999999995</v>
      </c>
      <c r="X153" s="15">
        <v>20</v>
      </c>
      <c r="Y153" s="15">
        <v>97</v>
      </c>
      <c r="Z153" s="15">
        <v>475.97699999999998</v>
      </c>
      <c r="AA153" s="15">
        <v>41.907299999999999</v>
      </c>
      <c r="AB153" s="15">
        <v>382</v>
      </c>
      <c r="AC153" s="15">
        <v>626</v>
      </c>
      <c r="AD153" s="15">
        <v>376824000</v>
      </c>
      <c r="AE153" s="15">
        <v>361.68400000000003</v>
      </c>
      <c r="AF153" s="15">
        <v>31.613199999999999</v>
      </c>
      <c r="AG153" s="15">
        <v>291</v>
      </c>
      <c r="AH153" s="15">
        <v>473</v>
      </c>
      <c r="AI153" s="15">
        <v>286340000</v>
      </c>
      <c r="AJ153" s="15">
        <v>331.62200000000001</v>
      </c>
      <c r="AK153" s="15">
        <v>28.920400000000001</v>
      </c>
      <c r="AL153" s="15">
        <v>267</v>
      </c>
      <c r="AM153" s="15">
        <v>433</v>
      </c>
      <c r="AN153" s="15">
        <v>262540000</v>
      </c>
      <c r="AO153" s="15">
        <v>1.1637999999999999</v>
      </c>
      <c r="AP153" s="15">
        <v>0.32374900000000001</v>
      </c>
      <c r="AQ153" s="15">
        <v>0.43518099999999998</v>
      </c>
      <c r="AR153" s="15">
        <v>3.44862</v>
      </c>
      <c r="AS153" s="15">
        <v>921366</v>
      </c>
      <c r="AT153" s="15">
        <v>1.2725599999999999</v>
      </c>
      <c r="AU153" s="15">
        <v>0.33621299999999998</v>
      </c>
      <c r="AV153" s="15">
        <v>0.46092499999999997</v>
      </c>
      <c r="AW153" s="15">
        <v>3.64222</v>
      </c>
      <c r="AX153" s="15">
        <v>1007470</v>
      </c>
      <c r="AY153" s="15">
        <v>2.0610499999999998</v>
      </c>
      <c r="AZ153" s="15">
        <v>0.43697799999999998</v>
      </c>
      <c r="BA153" s="15">
        <v>0.83119399999999999</v>
      </c>
      <c r="BB153" s="15">
        <v>5.1017000000000001</v>
      </c>
      <c r="BC153" s="15">
        <v>1631710</v>
      </c>
    </row>
    <row r="154" spans="1:55" ht="14.25" x14ac:dyDescent="0.25">
      <c r="A154" s="16" t="s">
        <v>2570</v>
      </c>
      <c r="B154" s="22" t="s">
        <v>157</v>
      </c>
      <c r="C154" s="16" t="s">
        <v>158</v>
      </c>
      <c r="D154" s="16" t="s">
        <v>82</v>
      </c>
      <c r="E154" s="79">
        <v>886216</v>
      </c>
      <c r="F154" s="15">
        <v>343.73899999999998</v>
      </c>
      <c r="G154" s="15">
        <v>29.750900000000001</v>
      </c>
      <c r="H154" s="15">
        <v>281</v>
      </c>
      <c r="I154" s="15">
        <v>547</v>
      </c>
      <c r="J154" s="15">
        <v>1337.33</v>
      </c>
      <c r="K154" s="15">
        <v>37.915500000000002</v>
      </c>
      <c r="L154" s="15">
        <v>1260</v>
      </c>
      <c r="M154" s="15">
        <v>1432</v>
      </c>
      <c r="N154" s="15">
        <v>197.80199999999999</v>
      </c>
      <c r="O154" s="15">
        <v>15.689399999999999</v>
      </c>
      <c r="P154" s="15">
        <v>18</v>
      </c>
      <c r="Q154" s="15">
        <v>200</v>
      </c>
      <c r="R154" s="15">
        <v>11.5387</v>
      </c>
      <c r="S154" s="15">
        <v>6.40482</v>
      </c>
      <c r="T154" s="15">
        <v>3</v>
      </c>
      <c r="U154" s="15">
        <v>45</v>
      </c>
      <c r="V154" s="15">
        <v>59.170499999999997</v>
      </c>
      <c r="W154" s="15">
        <v>10.3346</v>
      </c>
      <c r="X154" s="15">
        <v>13</v>
      </c>
      <c r="Y154" s="15">
        <v>100</v>
      </c>
      <c r="Z154" s="15">
        <v>644.74800000000005</v>
      </c>
      <c r="AA154" s="15">
        <v>72.610200000000006</v>
      </c>
      <c r="AB154" s="15">
        <v>416</v>
      </c>
      <c r="AC154" s="15">
        <v>997</v>
      </c>
      <c r="AD154" s="15">
        <v>571266000</v>
      </c>
      <c r="AE154" s="15">
        <v>489.661</v>
      </c>
      <c r="AF154" s="15">
        <v>54.744399999999999</v>
      </c>
      <c r="AG154" s="15">
        <v>318</v>
      </c>
      <c r="AH154" s="15">
        <v>755</v>
      </c>
      <c r="AI154" s="15">
        <v>433854000</v>
      </c>
      <c r="AJ154" s="15">
        <v>448.89800000000002</v>
      </c>
      <c r="AK154" s="15">
        <v>50.075699999999998</v>
      </c>
      <c r="AL154" s="15">
        <v>292</v>
      </c>
      <c r="AM154" s="15">
        <v>692</v>
      </c>
      <c r="AN154" s="15">
        <v>397737000</v>
      </c>
      <c r="AO154" s="15">
        <v>2.9426000000000001</v>
      </c>
      <c r="AP154" s="15">
        <v>1.0711999999999999</v>
      </c>
      <c r="AQ154" s="15">
        <v>0.598993</v>
      </c>
      <c r="AR154" s="15">
        <v>11.396800000000001</v>
      </c>
      <c r="AS154" s="15">
        <v>2607240</v>
      </c>
      <c r="AT154" s="15">
        <v>3.11693</v>
      </c>
      <c r="AU154" s="15">
        <v>1.11093</v>
      </c>
      <c r="AV154" s="15">
        <v>0.68664199999999997</v>
      </c>
      <c r="AW154" s="15">
        <v>11.893700000000001</v>
      </c>
      <c r="AX154" s="15">
        <v>2761690</v>
      </c>
      <c r="AY154" s="15">
        <v>4.5037900000000004</v>
      </c>
      <c r="AZ154" s="15">
        <v>1.45804</v>
      </c>
      <c r="BA154" s="15">
        <v>1.33544</v>
      </c>
      <c r="BB154" s="15">
        <v>16.029499999999999</v>
      </c>
      <c r="BC154" s="15">
        <v>3990500</v>
      </c>
    </row>
    <row r="155" spans="1:55" ht="14.25" x14ac:dyDescent="0.25">
      <c r="A155" s="16" t="s">
        <v>2571</v>
      </c>
      <c r="B155" s="22" t="s">
        <v>159</v>
      </c>
      <c r="C155" s="16" t="s">
        <v>160</v>
      </c>
      <c r="D155" s="16" t="s">
        <v>82</v>
      </c>
      <c r="E155" s="79">
        <v>187610</v>
      </c>
      <c r="F155" s="15">
        <v>320.82400000000001</v>
      </c>
      <c r="G155" s="15">
        <v>60.964100000000002</v>
      </c>
      <c r="H155" s="15">
        <v>258</v>
      </c>
      <c r="I155" s="15">
        <v>542</v>
      </c>
      <c r="J155" s="15">
        <v>1377.11</v>
      </c>
      <c r="K155" s="15">
        <v>40.263599999999997</v>
      </c>
      <c r="L155" s="15">
        <v>1282</v>
      </c>
      <c r="M155" s="15">
        <v>1470</v>
      </c>
      <c r="N155" s="15">
        <v>172.511</v>
      </c>
      <c r="O155" s="15">
        <v>53.408000000000001</v>
      </c>
      <c r="P155" s="15">
        <v>18</v>
      </c>
      <c r="Q155" s="15">
        <v>200</v>
      </c>
      <c r="R155" s="15">
        <v>14.496700000000001</v>
      </c>
      <c r="S155" s="15">
        <v>6.1114100000000002</v>
      </c>
      <c r="T155" s="15">
        <v>3</v>
      </c>
      <c r="U155" s="15">
        <v>45</v>
      </c>
      <c r="V155" s="15">
        <v>66.163300000000007</v>
      </c>
      <c r="W155" s="15">
        <v>9.9578399999999991</v>
      </c>
      <c r="X155" s="15">
        <v>40</v>
      </c>
      <c r="Y155" s="15">
        <v>100</v>
      </c>
      <c r="Z155" s="15">
        <v>599.76300000000003</v>
      </c>
      <c r="AA155" s="15">
        <v>93.033600000000007</v>
      </c>
      <c r="AB155" s="15">
        <v>428</v>
      </c>
      <c r="AC155" s="15">
        <v>899</v>
      </c>
      <c r="AD155" s="15">
        <v>112513000</v>
      </c>
      <c r="AE155" s="15">
        <v>454.87900000000002</v>
      </c>
      <c r="AF155" s="15">
        <v>70.652500000000003</v>
      </c>
      <c r="AG155" s="15">
        <v>326</v>
      </c>
      <c r="AH155" s="15">
        <v>683</v>
      </c>
      <c r="AI155" s="15">
        <v>85332900</v>
      </c>
      <c r="AJ155" s="15">
        <v>416.81799999999998</v>
      </c>
      <c r="AK155" s="15">
        <v>64.772000000000006</v>
      </c>
      <c r="AL155" s="15">
        <v>299</v>
      </c>
      <c r="AM155" s="15">
        <v>626</v>
      </c>
      <c r="AN155" s="15">
        <v>78193000</v>
      </c>
      <c r="AO155" s="15">
        <v>1.82399</v>
      </c>
      <c r="AP155" s="15">
        <v>0.90576900000000005</v>
      </c>
      <c r="AQ155" s="15">
        <v>0.37089299999999997</v>
      </c>
      <c r="AR155" s="15">
        <v>9.8629700000000007</v>
      </c>
      <c r="AS155" s="15">
        <v>342171</v>
      </c>
      <c r="AT155" s="15">
        <v>1.95583</v>
      </c>
      <c r="AU155" s="15">
        <v>0.93994299999999997</v>
      </c>
      <c r="AV155" s="15">
        <v>0.39507599999999998</v>
      </c>
      <c r="AW155" s="15">
        <v>10.292199999999999</v>
      </c>
      <c r="AX155" s="15">
        <v>366905</v>
      </c>
      <c r="AY155" s="15">
        <v>2.99363</v>
      </c>
      <c r="AZ155" s="15">
        <v>1.2474099999999999</v>
      </c>
      <c r="BA155" s="15">
        <v>0.61365999999999998</v>
      </c>
      <c r="BB155" s="15">
        <v>13.963800000000001</v>
      </c>
      <c r="BC155" s="15">
        <v>561590</v>
      </c>
    </row>
    <row r="156" spans="1:55" ht="14.25" x14ac:dyDescent="0.25">
      <c r="A156" s="16" t="s">
        <v>2572</v>
      </c>
      <c r="B156" s="22" t="s">
        <v>161</v>
      </c>
      <c r="C156" s="16" t="s">
        <v>162</v>
      </c>
      <c r="D156" s="16" t="s">
        <v>83</v>
      </c>
      <c r="E156" s="79">
        <v>135504</v>
      </c>
      <c r="F156" s="15">
        <v>500.31200000000001</v>
      </c>
      <c r="G156" s="15">
        <v>35.291499999999999</v>
      </c>
      <c r="H156" s="15">
        <v>432</v>
      </c>
      <c r="I156" s="15">
        <v>571</v>
      </c>
      <c r="J156" s="15">
        <v>1212.25</v>
      </c>
      <c r="K156" s="15">
        <v>33.961100000000002</v>
      </c>
      <c r="L156" s="15">
        <v>1155</v>
      </c>
      <c r="M156" s="15">
        <v>1268</v>
      </c>
      <c r="N156" s="15">
        <v>200</v>
      </c>
      <c r="O156" s="15">
        <v>0</v>
      </c>
      <c r="P156" s="15">
        <v>200</v>
      </c>
      <c r="Q156" s="15">
        <v>200</v>
      </c>
      <c r="R156" s="15">
        <v>20.182300000000001</v>
      </c>
      <c r="S156" s="15">
        <v>13.623699999999999</v>
      </c>
      <c r="T156" s="15">
        <v>3</v>
      </c>
      <c r="U156" s="15">
        <v>45</v>
      </c>
      <c r="V156" s="15">
        <v>77.351200000000006</v>
      </c>
      <c r="W156" s="15">
        <v>17.706600000000002</v>
      </c>
      <c r="X156" s="15">
        <v>13</v>
      </c>
      <c r="Y156" s="15">
        <v>100</v>
      </c>
      <c r="Z156" s="15">
        <v>1098.48</v>
      </c>
      <c r="AA156" s="15">
        <v>138.28</v>
      </c>
      <c r="AB156" s="15">
        <v>684</v>
      </c>
      <c r="AC156" s="15">
        <v>1455</v>
      </c>
      <c r="AD156" s="15">
        <v>148848000</v>
      </c>
      <c r="AE156" s="15">
        <v>831.29499999999996</v>
      </c>
      <c r="AF156" s="15">
        <v>103.126</v>
      </c>
      <c r="AG156" s="15">
        <v>524</v>
      </c>
      <c r="AH156" s="15">
        <v>1096</v>
      </c>
      <c r="AI156" s="15">
        <v>112644000</v>
      </c>
      <c r="AJ156" s="15">
        <v>761.20699999999999</v>
      </c>
      <c r="AK156" s="15">
        <v>93.997699999999995</v>
      </c>
      <c r="AL156" s="15">
        <v>482</v>
      </c>
      <c r="AM156" s="15">
        <v>1002</v>
      </c>
      <c r="AN156" s="15">
        <v>103147000</v>
      </c>
      <c r="AO156" s="15">
        <v>9.4945299999999992</v>
      </c>
      <c r="AP156" s="15">
        <v>2.3030300000000001</v>
      </c>
      <c r="AQ156" s="15">
        <v>5.0560900000000002</v>
      </c>
      <c r="AR156" s="15">
        <v>22.573499999999999</v>
      </c>
      <c r="AS156" s="15">
        <v>1286550</v>
      </c>
      <c r="AT156" s="15">
        <v>9.9028799999999997</v>
      </c>
      <c r="AU156" s="15">
        <v>2.3872</v>
      </c>
      <c r="AV156" s="15">
        <v>5.3081500000000004</v>
      </c>
      <c r="AW156" s="15">
        <v>23.4941</v>
      </c>
      <c r="AX156" s="15">
        <v>1341880</v>
      </c>
      <c r="AY156" s="15">
        <v>13.718</v>
      </c>
      <c r="AZ156" s="15">
        <v>3.2580200000000001</v>
      </c>
      <c r="BA156" s="15">
        <v>7.4717200000000004</v>
      </c>
      <c r="BB156" s="15">
        <v>31.683599999999998</v>
      </c>
      <c r="BC156" s="15">
        <v>1858840</v>
      </c>
    </row>
    <row r="157" spans="1:55" ht="14.25" x14ac:dyDescent="0.25">
      <c r="A157" s="16" t="s">
        <v>2573</v>
      </c>
      <c r="B157" s="22" t="s">
        <v>163</v>
      </c>
      <c r="C157" s="16" t="s">
        <v>164</v>
      </c>
      <c r="D157" s="16" t="s">
        <v>83</v>
      </c>
      <c r="E157" s="79">
        <v>148636</v>
      </c>
      <c r="F157" s="15">
        <v>477.10500000000002</v>
      </c>
      <c r="G157" s="15">
        <v>45.095700000000001</v>
      </c>
      <c r="H157" s="15">
        <v>386</v>
      </c>
      <c r="I157" s="15">
        <v>618</v>
      </c>
      <c r="J157" s="15">
        <v>1203.54</v>
      </c>
      <c r="K157" s="15">
        <v>28.9114</v>
      </c>
      <c r="L157" s="15">
        <v>1129</v>
      </c>
      <c r="M157" s="15">
        <v>1250</v>
      </c>
      <c r="N157" s="15">
        <v>199.98599999999999</v>
      </c>
      <c r="O157" s="15">
        <v>1.5276099999999999</v>
      </c>
      <c r="P157" s="15">
        <v>30</v>
      </c>
      <c r="Q157" s="15">
        <v>200</v>
      </c>
      <c r="R157" s="15">
        <v>10.896800000000001</v>
      </c>
      <c r="S157" s="15">
        <v>9.3211099999999991</v>
      </c>
      <c r="T157" s="15">
        <v>3</v>
      </c>
      <c r="U157" s="15">
        <v>45</v>
      </c>
      <c r="V157" s="15">
        <v>53.335700000000003</v>
      </c>
      <c r="W157" s="15">
        <v>17.0931</v>
      </c>
      <c r="X157" s="15">
        <v>13</v>
      </c>
      <c r="Y157" s="15">
        <v>100</v>
      </c>
      <c r="Z157" s="15">
        <v>959.88400000000001</v>
      </c>
      <c r="AA157" s="15">
        <v>171.12</v>
      </c>
      <c r="AB157" s="15">
        <v>643</v>
      </c>
      <c r="AC157" s="15">
        <v>1594</v>
      </c>
      <c r="AD157" s="15">
        <v>142393000</v>
      </c>
      <c r="AE157" s="15">
        <v>729.78599999999994</v>
      </c>
      <c r="AF157" s="15">
        <v>127.583</v>
      </c>
      <c r="AG157" s="15">
        <v>493</v>
      </c>
      <c r="AH157" s="15">
        <v>1201</v>
      </c>
      <c r="AI157" s="15">
        <v>108259000</v>
      </c>
      <c r="AJ157" s="15">
        <v>669.25699999999995</v>
      </c>
      <c r="AK157" s="15">
        <v>116.283</v>
      </c>
      <c r="AL157" s="15">
        <v>453</v>
      </c>
      <c r="AM157" s="15">
        <v>1098</v>
      </c>
      <c r="AN157" s="15">
        <v>99280300</v>
      </c>
      <c r="AO157" s="15">
        <v>9.6349300000000007</v>
      </c>
      <c r="AP157" s="15">
        <v>2.6637</v>
      </c>
      <c r="AQ157" s="15">
        <v>4.4971199999999998</v>
      </c>
      <c r="AR157" s="15">
        <v>21.8995</v>
      </c>
      <c r="AS157" s="15">
        <v>1429280</v>
      </c>
      <c r="AT157" s="15">
        <v>10.0594</v>
      </c>
      <c r="AU157" s="15">
        <v>2.7608899999999998</v>
      </c>
      <c r="AV157" s="15">
        <v>4.7185300000000003</v>
      </c>
      <c r="AW157" s="15">
        <v>22.776399999999999</v>
      </c>
      <c r="AX157" s="15">
        <v>1492250</v>
      </c>
      <c r="AY157" s="15">
        <v>13.8012</v>
      </c>
      <c r="AZ157" s="15">
        <v>3.7601399999999998</v>
      </c>
      <c r="BA157" s="15">
        <v>6.7793900000000002</v>
      </c>
      <c r="BB157" s="15">
        <v>31.1005</v>
      </c>
      <c r="BC157" s="15">
        <v>2047320</v>
      </c>
    </row>
    <row r="158" spans="1:55" ht="14.25" x14ac:dyDescent="0.25">
      <c r="A158" s="16" t="s">
        <v>2574</v>
      </c>
      <c r="B158" s="22" t="s">
        <v>165</v>
      </c>
      <c r="C158" s="16" t="s">
        <v>166</v>
      </c>
      <c r="D158" s="16" t="s">
        <v>83</v>
      </c>
      <c r="E158" s="79">
        <v>695911</v>
      </c>
      <c r="F158" s="15">
        <v>437.70800000000003</v>
      </c>
      <c r="G158" s="15">
        <v>33.490699999999997</v>
      </c>
      <c r="H158" s="15">
        <v>327</v>
      </c>
      <c r="I158" s="15">
        <v>521</v>
      </c>
      <c r="J158" s="15">
        <v>1274.3699999999999</v>
      </c>
      <c r="K158" s="15">
        <v>33.893500000000003</v>
      </c>
      <c r="L158" s="15">
        <v>1199</v>
      </c>
      <c r="M158" s="15">
        <v>1382</v>
      </c>
      <c r="N158" s="15">
        <v>199.96199999999999</v>
      </c>
      <c r="O158" s="15">
        <v>2.3504700000000001</v>
      </c>
      <c r="P158" s="15">
        <v>32</v>
      </c>
      <c r="Q158" s="15">
        <v>200</v>
      </c>
      <c r="R158" s="15">
        <v>7.2095200000000004</v>
      </c>
      <c r="S158" s="15">
        <v>6.40951</v>
      </c>
      <c r="T158" s="15">
        <v>3</v>
      </c>
      <c r="U158" s="15">
        <v>45</v>
      </c>
      <c r="V158" s="15">
        <v>45.448399999999999</v>
      </c>
      <c r="W158" s="15">
        <v>15.7979</v>
      </c>
      <c r="X158" s="15">
        <v>13</v>
      </c>
      <c r="Y158" s="15">
        <v>100</v>
      </c>
      <c r="Z158" s="15">
        <v>775.21199999999999</v>
      </c>
      <c r="AA158" s="15">
        <v>97.3399</v>
      </c>
      <c r="AB158" s="15">
        <v>539</v>
      </c>
      <c r="AC158" s="15">
        <v>1097</v>
      </c>
      <c r="AD158" s="15">
        <v>539416000</v>
      </c>
      <c r="AE158" s="15">
        <v>590.38699999999994</v>
      </c>
      <c r="AF158" s="15">
        <v>72.915099999999995</v>
      </c>
      <c r="AG158" s="15">
        <v>411</v>
      </c>
      <c r="AH158" s="15">
        <v>830</v>
      </c>
      <c r="AI158" s="15">
        <v>410809000</v>
      </c>
      <c r="AJ158" s="15">
        <v>541.72699999999998</v>
      </c>
      <c r="AK158" s="15">
        <v>66.575900000000004</v>
      </c>
      <c r="AL158" s="15">
        <v>377</v>
      </c>
      <c r="AM158" s="15">
        <v>760</v>
      </c>
      <c r="AN158" s="15">
        <v>376950000</v>
      </c>
      <c r="AO158" s="15">
        <v>6.7749800000000002</v>
      </c>
      <c r="AP158" s="15">
        <v>1.93424</v>
      </c>
      <c r="AQ158" s="15">
        <v>1.78799</v>
      </c>
      <c r="AR158" s="15">
        <v>17.629799999999999</v>
      </c>
      <c r="AS158" s="15">
        <v>4714230</v>
      </c>
      <c r="AT158" s="15">
        <v>7.0961499999999997</v>
      </c>
      <c r="AU158" s="15">
        <v>2.00814</v>
      </c>
      <c r="AV158" s="15">
        <v>1.91638</v>
      </c>
      <c r="AW158" s="15">
        <v>18.356200000000001</v>
      </c>
      <c r="AX158" s="15">
        <v>4937720</v>
      </c>
      <c r="AY158" s="15">
        <v>9.7401800000000005</v>
      </c>
      <c r="AZ158" s="15">
        <v>2.6528299999999998</v>
      </c>
      <c r="BA158" s="15">
        <v>2.9572500000000002</v>
      </c>
      <c r="BB158" s="15">
        <v>24.717300000000002</v>
      </c>
      <c r="BC158" s="15">
        <v>6777510</v>
      </c>
    </row>
    <row r="159" spans="1:55" ht="14.25" x14ac:dyDescent="0.25">
      <c r="A159" s="16" t="s">
        <v>2575</v>
      </c>
      <c r="B159" s="22" t="s">
        <v>167</v>
      </c>
      <c r="C159" s="16" t="s">
        <v>83</v>
      </c>
      <c r="D159" s="16" t="s">
        <v>83</v>
      </c>
      <c r="E159" s="79">
        <v>586497</v>
      </c>
      <c r="F159" s="15">
        <v>657.524</v>
      </c>
      <c r="G159" s="15">
        <v>58.091200000000001</v>
      </c>
      <c r="H159" s="15">
        <v>552</v>
      </c>
      <c r="I159" s="15">
        <v>807</v>
      </c>
      <c r="J159" s="15">
        <v>1101.3699999999999</v>
      </c>
      <c r="K159" s="15">
        <v>28.5382</v>
      </c>
      <c r="L159" s="15">
        <v>1040</v>
      </c>
      <c r="M159" s="15">
        <v>1156</v>
      </c>
      <c r="N159" s="15">
        <v>194.94800000000001</v>
      </c>
      <c r="O159" s="15">
        <v>26.0321</v>
      </c>
      <c r="P159" s="15">
        <v>5</v>
      </c>
      <c r="Q159" s="15">
        <v>200</v>
      </c>
      <c r="R159" s="15">
        <v>17.5655</v>
      </c>
      <c r="S159" s="15">
        <v>15.5654</v>
      </c>
      <c r="T159" s="15">
        <v>3</v>
      </c>
      <c r="U159" s="15">
        <v>45</v>
      </c>
      <c r="V159" s="15">
        <v>74.247399999999999</v>
      </c>
      <c r="W159" s="15">
        <v>24.151900000000001</v>
      </c>
      <c r="X159" s="15">
        <v>13</v>
      </c>
      <c r="Y159" s="15">
        <v>100</v>
      </c>
      <c r="Z159" s="15">
        <v>1572.35</v>
      </c>
      <c r="AA159" s="15">
        <v>256.06400000000002</v>
      </c>
      <c r="AB159" s="15">
        <v>912</v>
      </c>
      <c r="AC159" s="15">
        <v>2214</v>
      </c>
      <c r="AD159" s="15">
        <v>922081000</v>
      </c>
      <c r="AE159" s="15">
        <v>1190.42</v>
      </c>
      <c r="AF159" s="15">
        <v>189.786</v>
      </c>
      <c r="AG159" s="15">
        <v>699</v>
      </c>
      <c r="AH159" s="15">
        <v>1669</v>
      </c>
      <c r="AI159" s="15">
        <v>698105000</v>
      </c>
      <c r="AJ159" s="15">
        <v>1090.26</v>
      </c>
      <c r="AK159" s="15">
        <v>172.65700000000001</v>
      </c>
      <c r="AL159" s="15">
        <v>643</v>
      </c>
      <c r="AM159" s="15">
        <v>1526</v>
      </c>
      <c r="AN159" s="15">
        <v>639367000</v>
      </c>
      <c r="AO159" s="15">
        <v>20.683599999999998</v>
      </c>
      <c r="AP159" s="15">
        <v>5.7946799999999996</v>
      </c>
      <c r="AQ159" s="15">
        <v>7.5446</v>
      </c>
      <c r="AR159" s="15">
        <v>54.4955</v>
      </c>
      <c r="AS159" s="15">
        <v>12129600</v>
      </c>
      <c r="AT159" s="15">
        <v>21.503699999999998</v>
      </c>
      <c r="AU159" s="15">
        <v>6.0165100000000002</v>
      </c>
      <c r="AV159" s="15">
        <v>7.8745700000000003</v>
      </c>
      <c r="AW159" s="15">
        <v>56.604900000000001</v>
      </c>
      <c r="AX159" s="15">
        <v>12610500</v>
      </c>
      <c r="AY159" s="15">
        <v>29.803899999999999</v>
      </c>
      <c r="AZ159" s="15">
        <v>8.2259499999999992</v>
      </c>
      <c r="BA159" s="15">
        <v>11.584300000000001</v>
      </c>
      <c r="BB159" s="15">
        <v>77.635599999999997</v>
      </c>
      <c r="BC159" s="15">
        <v>17478000</v>
      </c>
    </row>
    <row r="160" spans="1:55" ht="14.25" x14ac:dyDescent="0.25">
      <c r="A160" s="16" t="s">
        <v>2576</v>
      </c>
      <c r="B160" s="22" t="s">
        <v>168</v>
      </c>
      <c r="C160" s="16" t="s">
        <v>169</v>
      </c>
      <c r="D160" s="16" t="s">
        <v>83</v>
      </c>
      <c r="E160" s="79">
        <v>181039</v>
      </c>
      <c r="F160" s="15">
        <v>695.73</v>
      </c>
      <c r="G160" s="15">
        <v>52.748199999999997</v>
      </c>
      <c r="H160" s="15">
        <v>550</v>
      </c>
      <c r="I160" s="15">
        <v>773</v>
      </c>
      <c r="J160" s="15">
        <v>1064.9000000000001</v>
      </c>
      <c r="K160" s="15">
        <v>31.5624</v>
      </c>
      <c r="L160" s="15">
        <v>1024</v>
      </c>
      <c r="M160" s="15">
        <v>1137</v>
      </c>
      <c r="N160" s="15">
        <v>159.97499999999999</v>
      </c>
      <c r="O160" s="15">
        <v>70.522199999999998</v>
      </c>
      <c r="P160" s="15">
        <v>5</v>
      </c>
      <c r="Q160" s="15">
        <v>200</v>
      </c>
      <c r="R160" s="15">
        <v>15.6479</v>
      </c>
      <c r="S160" s="15">
        <v>11.3649</v>
      </c>
      <c r="T160" s="15">
        <v>3</v>
      </c>
      <c r="U160" s="15">
        <v>45</v>
      </c>
      <c r="V160" s="15">
        <v>73.909599999999998</v>
      </c>
      <c r="W160" s="15">
        <v>24.275400000000001</v>
      </c>
      <c r="X160" s="15">
        <v>13</v>
      </c>
      <c r="Y160" s="15">
        <v>100</v>
      </c>
      <c r="Z160" s="15">
        <v>1751.07</v>
      </c>
      <c r="AA160" s="15">
        <v>312.22899999999998</v>
      </c>
      <c r="AB160" s="15">
        <v>967</v>
      </c>
      <c r="AC160" s="15">
        <v>2231</v>
      </c>
      <c r="AD160" s="15">
        <v>316831000</v>
      </c>
      <c r="AE160" s="15">
        <v>1325.66</v>
      </c>
      <c r="AF160" s="15">
        <v>231.459</v>
      </c>
      <c r="AG160" s="15">
        <v>742</v>
      </c>
      <c r="AH160" s="15">
        <v>1681</v>
      </c>
      <c r="AI160" s="15">
        <v>239859000</v>
      </c>
      <c r="AJ160" s="15">
        <v>1214.1099999999999</v>
      </c>
      <c r="AK160" s="15">
        <v>210.57499999999999</v>
      </c>
      <c r="AL160" s="15">
        <v>682</v>
      </c>
      <c r="AM160" s="15">
        <v>1538</v>
      </c>
      <c r="AN160" s="15">
        <v>219675000</v>
      </c>
      <c r="AO160" s="15">
        <v>22.468900000000001</v>
      </c>
      <c r="AP160" s="15">
        <v>7.4083699999999997</v>
      </c>
      <c r="AQ160" s="15">
        <v>7.5188699999999997</v>
      </c>
      <c r="AR160" s="15">
        <v>44.4084</v>
      </c>
      <c r="AS160" s="15">
        <v>4065410</v>
      </c>
      <c r="AT160" s="15">
        <v>23.3551</v>
      </c>
      <c r="AU160" s="15">
        <v>7.6882700000000002</v>
      </c>
      <c r="AV160" s="15">
        <v>7.8479599999999996</v>
      </c>
      <c r="AW160" s="15">
        <v>46.135800000000003</v>
      </c>
      <c r="AX160" s="15">
        <v>4225760</v>
      </c>
      <c r="AY160" s="15">
        <v>32.526899999999998</v>
      </c>
      <c r="AZ160" s="15">
        <v>10.488899999999999</v>
      </c>
      <c r="BA160" s="15">
        <v>11.2125</v>
      </c>
      <c r="BB160" s="15">
        <v>63.516300000000001</v>
      </c>
      <c r="BC160" s="15">
        <v>5885250</v>
      </c>
    </row>
    <row r="161" spans="1:55" ht="14.25" x14ac:dyDescent="0.25">
      <c r="A161" s="16" t="s">
        <v>2577</v>
      </c>
      <c r="B161" s="22" t="s">
        <v>170</v>
      </c>
      <c r="C161" s="16" t="s">
        <v>171</v>
      </c>
      <c r="D161" s="16" t="s">
        <v>83</v>
      </c>
      <c r="E161" s="79">
        <v>560311</v>
      </c>
      <c r="F161" s="15">
        <v>527.88900000000001</v>
      </c>
      <c r="G161" s="15">
        <v>39.435299999999998</v>
      </c>
      <c r="H161" s="15">
        <v>451</v>
      </c>
      <c r="I161" s="15">
        <v>659</v>
      </c>
      <c r="J161" s="15">
        <v>1192.42</v>
      </c>
      <c r="K161" s="15">
        <v>30.6997</v>
      </c>
      <c r="L161" s="15">
        <v>1118</v>
      </c>
      <c r="M161" s="15">
        <v>1262</v>
      </c>
      <c r="N161" s="15">
        <v>199.96700000000001</v>
      </c>
      <c r="O161" s="15">
        <v>1.7735300000000001</v>
      </c>
      <c r="P161" s="15">
        <v>32</v>
      </c>
      <c r="Q161" s="15">
        <v>200</v>
      </c>
      <c r="R161" s="15">
        <v>14.5524</v>
      </c>
      <c r="S161" s="15">
        <v>12.8306</v>
      </c>
      <c r="T161" s="15">
        <v>3</v>
      </c>
      <c r="U161" s="15">
        <v>45</v>
      </c>
      <c r="V161" s="15">
        <v>61.581899999999997</v>
      </c>
      <c r="W161" s="15">
        <v>23.044899999999998</v>
      </c>
      <c r="X161" s="15">
        <v>13</v>
      </c>
      <c r="Y161" s="15">
        <v>100</v>
      </c>
      <c r="Z161" s="15">
        <v>1091.33</v>
      </c>
      <c r="AA161" s="15">
        <v>199.49600000000001</v>
      </c>
      <c r="AB161" s="15">
        <v>694</v>
      </c>
      <c r="AC161" s="15">
        <v>1718</v>
      </c>
      <c r="AD161" s="15">
        <v>611485000</v>
      </c>
      <c r="AE161" s="15">
        <v>828.18200000000002</v>
      </c>
      <c r="AF161" s="15">
        <v>147.82499999999999</v>
      </c>
      <c r="AG161" s="15">
        <v>533</v>
      </c>
      <c r="AH161" s="15">
        <v>1294</v>
      </c>
      <c r="AI161" s="15">
        <v>464039000</v>
      </c>
      <c r="AJ161" s="15">
        <v>759.05700000000002</v>
      </c>
      <c r="AK161" s="15">
        <v>134.46199999999999</v>
      </c>
      <c r="AL161" s="15">
        <v>490</v>
      </c>
      <c r="AM161" s="15">
        <v>1184</v>
      </c>
      <c r="AN161" s="15">
        <v>425308000</v>
      </c>
      <c r="AO161" s="15">
        <v>12.0214</v>
      </c>
      <c r="AP161" s="15">
        <v>3.4393699999999998</v>
      </c>
      <c r="AQ161" s="15">
        <v>4.8201700000000001</v>
      </c>
      <c r="AR161" s="15">
        <v>33.6023</v>
      </c>
      <c r="AS161" s="15">
        <v>6735740</v>
      </c>
      <c r="AT161" s="15">
        <v>12.530900000000001</v>
      </c>
      <c r="AU161" s="15">
        <v>3.5686399999999998</v>
      </c>
      <c r="AV161" s="15">
        <v>5.0697099999999997</v>
      </c>
      <c r="AW161" s="15">
        <v>34.979100000000003</v>
      </c>
      <c r="AX161" s="15">
        <v>7021200</v>
      </c>
      <c r="AY161" s="15">
        <v>17.1906</v>
      </c>
      <c r="AZ161" s="15">
        <v>4.81114</v>
      </c>
      <c r="BA161" s="15">
        <v>7.1671199999999997</v>
      </c>
      <c r="BB161" s="15">
        <v>46.597099999999998</v>
      </c>
      <c r="BC161" s="15">
        <v>9632070</v>
      </c>
    </row>
    <row r="162" spans="1:55" ht="14.25" x14ac:dyDescent="0.25">
      <c r="A162" s="4" t="s">
        <v>2578</v>
      </c>
      <c r="B162" s="45" t="s">
        <v>270</v>
      </c>
      <c r="C162" s="45" t="s">
        <v>270</v>
      </c>
      <c r="D162" s="46">
        <v>15</v>
      </c>
      <c r="E162" s="80">
        <v>343219</v>
      </c>
      <c r="F162" s="46">
        <v>649.87099999999998</v>
      </c>
      <c r="G162" s="46">
        <v>71.210700000000003</v>
      </c>
      <c r="H162" s="46">
        <v>486</v>
      </c>
      <c r="I162" s="46">
        <v>763</v>
      </c>
      <c r="J162" s="46">
        <v>1098.52</v>
      </c>
      <c r="K162" s="46">
        <v>44.746400000000001</v>
      </c>
      <c r="L162" s="46">
        <v>1024</v>
      </c>
      <c r="M162" s="46">
        <v>1208</v>
      </c>
      <c r="N162" s="46">
        <v>183.16900000000001</v>
      </c>
      <c r="O162" s="46">
        <v>50.268000000000001</v>
      </c>
      <c r="P162" s="46">
        <v>5</v>
      </c>
      <c r="Q162" s="46">
        <v>200</v>
      </c>
      <c r="R162" s="46">
        <v>20.155899999999999</v>
      </c>
      <c r="S162" s="46">
        <v>14.1173</v>
      </c>
      <c r="T162" s="46">
        <v>3</v>
      </c>
      <c r="U162" s="46">
        <v>45</v>
      </c>
      <c r="V162" s="46">
        <v>76.896199999999993</v>
      </c>
      <c r="W162" s="46">
        <v>22.388999999999999</v>
      </c>
      <c r="X162" s="46">
        <v>13</v>
      </c>
      <c r="Y162" s="46">
        <v>100</v>
      </c>
      <c r="Z162" s="46">
        <v>1606.42</v>
      </c>
      <c r="AA162" s="46">
        <v>329.51400000000001</v>
      </c>
      <c r="AB162" s="46">
        <v>825</v>
      </c>
      <c r="AC162" s="46">
        <v>2231</v>
      </c>
      <c r="AD162" s="46">
        <v>551081000</v>
      </c>
      <c r="AE162" s="46">
        <v>1215.45</v>
      </c>
      <c r="AF162" s="46">
        <v>245.822</v>
      </c>
      <c r="AG162" s="46">
        <v>633</v>
      </c>
      <c r="AH162" s="46">
        <v>1681</v>
      </c>
      <c r="AI162" s="46">
        <v>416959000</v>
      </c>
      <c r="AJ162" s="46">
        <v>1112.96</v>
      </c>
      <c r="AK162" s="46">
        <v>224.096</v>
      </c>
      <c r="AL162" s="46">
        <v>582</v>
      </c>
      <c r="AM162" s="46">
        <v>1538</v>
      </c>
      <c r="AN162" s="46">
        <v>381799000</v>
      </c>
      <c r="AO162" s="46">
        <v>20.274999999999999</v>
      </c>
      <c r="AP162" s="46">
        <v>6.4981</v>
      </c>
      <c r="AQ162" s="46">
        <v>6.4031000000000002</v>
      </c>
      <c r="AR162" s="46">
        <v>42.210900000000002</v>
      </c>
      <c r="AS162" s="46">
        <v>6955300</v>
      </c>
      <c r="AT162" s="46">
        <v>21.075199999999999</v>
      </c>
      <c r="AU162" s="46">
        <v>6.7345699999999997</v>
      </c>
      <c r="AV162" s="46">
        <v>6.7133700000000003</v>
      </c>
      <c r="AW162" s="46">
        <v>43.927999999999997</v>
      </c>
      <c r="AX162" s="46">
        <v>7229840</v>
      </c>
      <c r="AY162" s="46">
        <v>29.291399999999999</v>
      </c>
      <c r="AZ162" s="46">
        <v>9.3388799999999996</v>
      </c>
      <c r="BA162" s="46">
        <v>9.4196200000000001</v>
      </c>
      <c r="BB162" s="46">
        <v>59.766100000000002</v>
      </c>
      <c r="BC162" s="46">
        <v>10048400</v>
      </c>
    </row>
    <row r="163" spans="1:55" ht="14.25" x14ac:dyDescent="0.25">
      <c r="A163" s="4" t="s">
        <v>2579</v>
      </c>
      <c r="B163" s="45" t="s">
        <v>273</v>
      </c>
      <c r="C163" s="45" t="s">
        <v>273</v>
      </c>
      <c r="D163" s="46">
        <v>7</v>
      </c>
      <c r="E163" s="80">
        <v>920614</v>
      </c>
      <c r="F163" s="46">
        <v>453.69799999999998</v>
      </c>
      <c r="G163" s="46">
        <v>54.468600000000002</v>
      </c>
      <c r="H163" s="46">
        <v>278</v>
      </c>
      <c r="I163" s="46">
        <v>639</v>
      </c>
      <c r="J163" s="46">
        <v>1415.59</v>
      </c>
      <c r="K163" s="46">
        <v>34.783000000000001</v>
      </c>
      <c r="L163" s="46">
        <v>1331</v>
      </c>
      <c r="M163" s="46">
        <v>1499</v>
      </c>
      <c r="N163" s="46">
        <v>156.452</v>
      </c>
      <c r="O163" s="46">
        <v>44.799199999999999</v>
      </c>
      <c r="P163" s="46">
        <v>5</v>
      </c>
      <c r="Q163" s="46">
        <v>200</v>
      </c>
      <c r="R163" s="46">
        <v>24.145099999999999</v>
      </c>
      <c r="S163" s="46">
        <v>5.9818899999999999</v>
      </c>
      <c r="T163" s="46">
        <v>3</v>
      </c>
      <c r="U163" s="46">
        <v>45</v>
      </c>
      <c r="V163" s="46">
        <v>86.531300000000002</v>
      </c>
      <c r="W163" s="46">
        <v>14.2698</v>
      </c>
      <c r="X163" s="46">
        <v>50</v>
      </c>
      <c r="Y163" s="46">
        <v>100</v>
      </c>
      <c r="Z163" s="46">
        <v>786.22900000000004</v>
      </c>
      <c r="AA163" s="46">
        <v>100.983</v>
      </c>
      <c r="AB163" s="46">
        <v>495</v>
      </c>
      <c r="AC163" s="46">
        <v>1148</v>
      </c>
      <c r="AD163" s="46">
        <v>723800000</v>
      </c>
      <c r="AE163" s="46">
        <v>593.80600000000004</v>
      </c>
      <c r="AF163" s="46">
        <v>75.4773</v>
      </c>
      <c r="AG163" s="46">
        <v>376</v>
      </c>
      <c r="AH163" s="46">
        <v>865</v>
      </c>
      <c r="AI163" s="46">
        <v>546656000</v>
      </c>
      <c r="AJ163" s="46">
        <v>543.41899999999998</v>
      </c>
      <c r="AK163" s="46">
        <v>68.853099999999998</v>
      </c>
      <c r="AL163" s="46">
        <v>344</v>
      </c>
      <c r="AM163" s="46">
        <v>791</v>
      </c>
      <c r="AN163" s="46">
        <v>500270000</v>
      </c>
      <c r="AO163" s="46">
        <v>4.1066900000000004</v>
      </c>
      <c r="AP163" s="46">
        <v>1.66873</v>
      </c>
      <c r="AQ163" s="46">
        <v>0.19587499999999999</v>
      </c>
      <c r="AR163" s="46">
        <v>16.5245</v>
      </c>
      <c r="AS163" s="46">
        <v>3780610</v>
      </c>
      <c r="AT163" s="46">
        <v>4.3166599999999997</v>
      </c>
      <c r="AU163" s="46">
        <v>1.72932</v>
      </c>
      <c r="AV163" s="46">
        <v>0.21285299999999999</v>
      </c>
      <c r="AW163" s="46">
        <v>17.2013</v>
      </c>
      <c r="AX163" s="46">
        <v>3973910</v>
      </c>
      <c r="AY163" s="46">
        <v>6.13741</v>
      </c>
      <c r="AZ163" s="46">
        <v>2.2948900000000001</v>
      </c>
      <c r="BA163" s="46">
        <v>0.34648600000000002</v>
      </c>
      <c r="BB163" s="46">
        <v>23.114000000000001</v>
      </c>
      <c r="BC163" s="46">
        <v>5650080</v>
      </c>
    </row>
    <row r="164" spans="1:55" ht="14.25" x14ac:dyDescent="0.25">
      <c r="A164" s="4" t="s">
        <v>2580</v>
      </c>
      <c r="B164" s="45" t="s">
        <v>347</v>
      </c>
      <c r="C164" s="45" t="s">
        <v>347</v>
      </c>
      <c r="D164" s="46">
        <v>3</v>
      </c>
      <c r="E164" s="80">
        <v>803535</v>
      </c>
      <c r="F164" s="46">
        <v>367.70499999999998</v>
      </c>
      <c r="G164" s="46">
        <v>65.701800000000006</v>
      </c>
      <c r="H164" s="46">
        <v>257</v>
      </c>
      <c r="I164" s="46">
        <v>571</v>
      </c>
      <c r="J164" s="46">
        <v>1360.8</v>
      </c>
      <c r="K164" s="46">
        <v>76.354100000000003</v>
      </c>
      <c r="L164" s="46">
        <v>1215</v>
      </c>
      <c r="M164" s="46">
        <v>1510</v>
      </c>
      <c r="N164" s="46">
        <v>185.654</v>
      </c>
      <c r="O164" s="46">
        <v>41.0685</v>
      </c>
      <c r="P164" s="46">
        <v>18</v>
      </c>
      <c r="Q164" s="46">
        <v>200</v>
      </c>
      <c r="R164" s="46">
        <v>15.1389</v>
      </c>
      <c r="S164" s="46">
        <v>7.05002</v>
      </c>
      <c r="T164" s="46">
        <v>3</v>
      </c>
      <c r="U164" s="46">
        <v>45</v>
      </c>
      <c r="V164" s="46">
        <v>68.123699999999999</v>
      </c>
      <c r="W164" s="46">
        <v>11.496499999999999</v>
      </c>
      <c r="X164" s="46">
        <v>13</v>
      </c>
      <c r="Y164" s="46">
        <v>100</v>
      </c>
      <c r="Z164" s="46">
        <v>687.327</v>
      </c>
      <c r="AA164" s="46">
        <v>151.136</v>
      </c>
      <c r="AB164" s="46">
        <v>389</v>
      </c>
      <c r="AC164" s="46">
        <v>1250</v>
      </c>
      <c r="AD164" s="46">
        <v>552262000</v>
      </c>
      <c r="AE164" s="46">
        <v>521.08900000000006</v>
      </c>
      <c r="AF164" s="46">
        <v>114.488</v>
      </c>
      <c r="AG164" s="46">
        <v>298</v>
      </c>
      <c r="AH164" s="46">
        <v>943</v>
      </c>
      <c r="AI164" s="46">
        <v>418691000</v>
      </c>
      <c r="AJ164" s="46">
        <v>477.43799999999999</v>
      </c>
      <c r="AK164" s="46">
        <v>104.88200000000001</v>
      </c>
      <c r="AL164" s="46">
        <v>274</v>
      </c>
      <c r="AM164" s="46">
        <v>862</v>
      </c>
      <c r="AN164" s="46">
        <v>383618000</v>
      </c>
      <c r="AO164" s="46">
        <v>3.5232700000000001</v>
      </c>
      <c r="AP164" s="46">
        <v>2.9925799999999998</v>
      </c>
      <c r="AQ164" s="46">
        <v>0.26352599999999998</v>
      </c>
      <c r="AR164" s="46">
        <v>18.251100000000001</v>
      </c>
      <c r="AS164" s="46">
        <v>2830920</v>
      </c>
      <c r="AT164" s="46">
        <v>3.7162899999999999</v>
      </c>
      <c r="AU164" s="46">
        <v>3.10432</v>
      </c>
      <c r="AV164" s="46">
        <v>0.28323900000000002</v>
      </c>
      <c r="AW164" s="46">
        <v>18.9924</v>
      </c>
      <c r="AX164" s="46">
        <v>2986010</v>
      </c>
      <c r="AY164" s="46">
        <v>5.3261799999999999</v>
      </c>
      <c r="AZ164" s="46">
        <v>4.1261999999999999</v>
      </c>
      <c r="BA164" s="46">
        <v>0.42677599999999999</v>
      </c>
      <c r="BB164" s="46">
        <v>25.680599999999998</v>
      </c>
      <c r="BC164" s="46">
        <v>4279550</v>
      </c>
    </row>
    <row r="165" spans="1:55" ht="14.25" x14ac:dyDescent="0.25">
      <c r="A165" s="4" t="s">
        <v>2581</v>
      </c>
      <c r="B165" s="45" t="s">
        <v>303</v>
      </c>
      <c r="C165" s="45" t="s">
        <v>303</v>
      </c>
      <c r="D165" s="46">
        <v>5</v>
      </c>
      <c r="E165" s="80">
        <v>1454897</v>
      </c>
      <c r="F165" s="46">
        <v>302.04599999999999</v>
      </c>
      <c r="G165" s="46">
        <v>27.6433</v>
      </c>
      <c r="H165" s="46">
        <v>247</v>
      </c>
      <c r="I165" s="46">
        <v>393</v>
      </c>
      <c r="J165" s="46">
        <v>1485.18</v>
      </c>
      <c r="K165" s="46">
        <v>68.233500000000006</v>
      </c>
      <c r="L165" s="46">
        <v>1311</v>
      </c>
      <c r="M165" s="46">
        <v>1571</v>
      </c>
      <c r="N165" s="46">
        <v>199.25399999999999</v>
      </c>
      <c r="O165" s="46">
        <v>7.7391100000000002</v>
      </c>
      <c r="P165" s="46">
        <v>18</v>
      </c>
      <c r="Q165" s="46">
        <v>200</v>
      </c>
      <c r="R165" s="46">
        <v>12.5426</v>
      </c>
      <c r="S165" s="46">
        <v>3.53315</v>
      </c>
      <c r="T165" s="46">
        <v>3</v>
      </c>
      <c r="U165" s="46">
        <v>45</v>
      </c>
      <c r="V165" s="46">
        <v>53.8613</v>
      </c>
      <c r="W165" s="46">
        <v>8.2175999999999991</v>
      </c>
      <c r="X165" s="46">
        <v>13</v>
      </c>
      <c r="Y165" s="46">
        <v>80</v>
      </c>
      <c r="Z165" s="46">
        <v>472.96800000000002</v>
      </c>
      <c r="AA165" s="46">
        <v>75.076800000000006</v>
      </c>
      <c r="AB165" s="46">
        <v>337</v>
      </c>
      <c r="AC165" s="46">
        <v>775</v>
      </c>
      <c r="AD165" s="46">
        <v>688063000</v>
      </c>
      <c r="AE165" s="46">
        <v>359.50700000000001</v>
      </c>
      <c r="AF165" s="46">
        <v>56.888399999999997</v>
      </c>
      <c r="AG165" s="46">
        <v>258</v>
      </c>
      <c r="AH165" s="46">
        <v>587</v>
      </c>
      <c r="AI165" s="46">
        <v>523003000</v>
      </c>
      <c r="AJ165" s="46">
        <v>329.65300000000002</v>
      </c>
      <c r="AK165" s="46">
        <v>52.123100000000001</v>
      </c>
      <c r="AL165" s="46">
        <v>237</v>
      </c>
      <c r="AM165" s="46">
        <v>537</v>
      </c>
      <c r="AN165" s="46">
        <v>479571000</v>
      </c>
      <c r="AO165" s="46">
        <v>1.7404500000000001</v>
      </c>
      <c r="AP165" s="46">
        <v>0.617614</v>
      </c>
      <c r="AQ165" s="46">
        <v>0.207235</v>
      </c>
      <c r="AR165" s="46">
        <v>5.5202400000000003</v>
      </c>
      <c r="AS165" s="46">
        <v>2531970</v>
      </c>
      <c r="AT165" s="46">
        <v>1.8705700000000001</v>
      </c>
      <c r="AU165" s="46">
        <v>0.64099099999999998</v>
      </c>
      <c r="AV165" s="46">
        <v>0.22486900000000001</v>
      </c>
      <c r="AW165" s="46">
        <v>5.7883899999999997</v>
      </c>
      <c r="AX165" s="46">
        <v>2721260</v>
      </c>
      <c r="AY165" s="46">
        <v>2.8115100000000002</v>
      </c>
      <c r="AZ165" s="46">
        <v>0.84480200000000005</v>
      </c>
      <c r="BA165" s="46">
        <v>0.354294</v>
      </c>
      <c r="BB165" s="46">
        <v>7.9421299999999997</v>
      </c>
      <c r="BC165" s="46">
        <v>4090130</v>
      </c>
    </row>
    <row r="166" spans="1:55" ht="14.25" x14ac:dyDescent="0.25">
      <c r="A166" s="4" t="s">
        <v>2582</v>
      </c>
      <c r="B166" s="45" t="s">
        <v>307</v>
      </c>
      <c r="C166" s="45" t="s">
        <v>307</v>
      </c>
      <c r="D166" s="46">
        <v>10</v>
      </c>
      <c r="E166" s="80">
        <v>321190</v>
      </c>
      <c r="F166" s="46">
        <v>583.66</v>
      </c>
      <c r="G166" s="46">
        <v>156.19300000000001</v>
      </c>
      <c r="H166" s="46">
        <v>292</v>
      </c>
      <c r="I166" s="46">
        <v>907</v>
      </c>
      <c r="J166" s="46">
        <v>1239.5899999999999</v>
      </c>
      <c r="K166" s="46">
        <v>76.410399999999996</v>
      </c>
      <c r="L166" s="46">
        <v>1108</v>
      </c>
      <c r="M166" s="46">
        <v>1419</v>
      </c>
      <c r="N166" s="46">
        <v>140.88900000000001</v>
      </c>
      <c r="O166" s="46">
        <v>54.721200000000003</v>
      </c>
      <c r="P166" s="46">
        <v>5</v>
      </c>
      <c r="Q166" s="46">
        <v>200</v>
      </c>
      <c r="R166" s="46">
        <v>13.3171</v>
      </c>
      <c r="S166" s="46">
        <v>6.5367199999999999</v>
      </c>
      <c r="T166" s="46">
        <v>3</v>
      </c>
      <c r="U166" s="46">
        <v>45</v>
      </c>
      <c r="V166" s="46">
        <v>65.868499999999997</v>
      </c>
      <c r="W166" s="46">
        <v>11.9483</v>
      </c>
      <c r="X166" s="46">
        <v>13</v>
      </c>
      <c r="Y166" s="46">
        <v>100</v>
      </c>
      <c r="Z166" s="46">
        <v>1113.3399999999999</v>
      </c>
      <c r="AA166" s="46">
        <v>332.90100000000001</v>
      </c>
      <c r="AB166" s="46">
        <v>517</v>
      </c>
      <c r="AC166" s="46">
        <v>2159</v>
      </c>
      <c r="AD166" s="46">
        <v>357550000</v>
      </c>
      <c r="AE166" s="46">
        <v>844.54200000000003</v>
      </c>
      <c r="AF166" s="46">
        <v>251.893</v>
      </c>
      <c r="AG166" s="46">
        <v>392</v>
      </c>
      <c r="AH166" s="46">
        <v>1627</v>
      </c>
      <c r="AI166" s="46">
        <v>271225000</v>
      </c>
      <c r="AJ166" s="46">
        <v>773.95299999999997</v>
      </c>
      <c r="AK166" s="46">
        <v>230.66200000000001</v>
      </c>
      <c r="AL166" s="46">
        <v>360</v>
      </c>
      <c r="AM166" s="46">
        <v>1488</v>
      </c>
      <c r="AN166" s="46">
        <v>248556000</v>
      </c>
      <c r="AO166" s="46">
        <v>12.8438</v>
      </c>
      <c r="AP166" s="46">
        <v>10.271000000000001</v>
      </c>
      <c r="AQ166" s="46">
        <v>0.43214000000000002</v>
      </c>
      <c r="AR166" s="46">
        <v>49.985700000000001</v>
      </c>
      <c r="AS166" s="46">
        <v>4124800</v>
      </c>
      <c r="AT166" s="46">
        <v>13.3809</v>
      </c>
      <c r="AU166" s="46">
        <v>10.6495</v>
      </c>
      <c r="AV166" s="46">
        <v>0.45804400000000001</v>
      </c>
      <c r="AW166" s="46">
        <v>51.924399999999999</v>
      </c>
      <c r="AX166" s="46">
        <v>4297300</v>
      </c>
      <c r="AY166" s="46">
        <v>18.529199999999999</v>
      </c>
      <c r="AZ166" s="46">
        <v>14.5556</v>
      </c>
      <c r="BA166" s="46">
        <v>0.84792000000000001</v>
      </c>
      <c r="BB166" s="46">
        <v>70.692499999999995</v>
      </c>
      <c r="BC166" s="46">
        <v>5950660</v>
      </c>
    </row>
    <row r="167" spans="1:55" ht="14.25" x14ac:dyDescent="0.25">
      <c r="A167" s="4" t="s">
        <v>2583</v>
      </c>
      <c r="B167" s="45" t="s">
        <v>267</v>
      </c>
      <c r="C167" s="45" t="s">
        <v>267</v>
      </c>
      <c r="D167" s="46">
        <v>16</v>
      </c>
      <c r="E167" s="80">
        <v>140676</v>
      </c>
      <c r="F167" s="46">
        <v>696.64800000000002</v>
      </c>
      <c r="G167" s="46">
        <v>49.097299999999997</v>
      </c>
      <c r="H167" s="46">
        <v>579</v>
      </c>
      <c r="I167" s="46">
        <v>803</v>
      </c>
      <c r="J167" s="46">
        <v>1079.23</v>
      </c>
      <c r="K167" s="46">
        <v>22.797799999999999</v>
      </c>
      <c r="L167" s="46">
        <v>1035</v>
      </c>
      <c r="M167" s="46">
        <v>1139</v>
      </c>
      <c r="N167" s="46">
        <v>194.82900000000001</v>
      </c>
      <c r="O167" s="46">
        <v>26.275500000000001</v>
      </c>
      <c r="P167" s="46">
        <v>5</v>
      </c>
      <c r="Q167" s="46">
        <v>200</v>
      </c>
      <c r="R167" s="46">
        <v>7.73386</v>
      </c>
      <c r="S167" s="46">
        <v>8.7337600000000002</v>
      </c>
      <c r="T167" s="46">
        <v>3</v>
      </c>
      <c r="U167" s="46">
        <v>45</v>
      </c>
      <c r="V167" s="46">
        <v>58.264800000000001</v>
      </c>
      <c r="W167" s="46">
        <v>23.179099999999998</v>
      </c>
      <c r="X167" s="46">
        <v>13</v>
      </c>
      <c r="Y167" s="46">
        <v>100</v>
      </c>
      <c r="Z167" s="46">
        <v>1554.23</v>
      </c>
      <c r="AA167" s="46">
        <v>226.666</v>
      </c>
      <c r="AB167" s="46">
        <v>988</v>
      </c>
      <c r="AC167" s="46">
        <v>2227</v>
      </c>
      <c r="AD167" s="46">
        <v>218637000</v>
      </c>
      <c r="AE167" s="46">
        <v>1180.5999999999999</v>
      </c>
      <c r="AF167" s="46">
        <v>167.452</v>
      </c>
      <c r="AG167" s="46">
        <v>758</v>
      </c>
      <c r="AH167" s="46">
        <v>1678</v>
      </c>
      <c r="AI167" s="46">
        <v>166077000</v>
      </c>
      <c r="AJ167" s="46">
        <v>1082.3900000000001</v>
      </c>
      <c r="AK167" s="46">
        <v>152.173</v>
      </c>
      <c r="AL167" s="46">
        <v>697</v>
      </c>
      <c r="AM167" s="46">
        <v>1535</v>
      </c>
      <c r="AN167" s="46">
        <v>152262000</v>
      </c>
      <c r="AO167" s="46">
        <v>24.425599999999999</v>
      </c>
      <c r="AP167" s="46">
        <v>6.3379399999999997</v>
      </c>
      <c r="AQ167" s="46">
        <v>8.2505500000000005</v>
      </c>
      <c r="AR167" s="46">
        <v>43.648200000000003</v>
      </c>
      <c r="AS167" s="46">
        <v>3436000</v>
      </c>
      <c r="AT167" s="46">
        <v>25.401900000000001</v>
      </c>
      <c r="AU167" s="46">
        <v>6.5899299999999998</v>
      </c>
      <c r="AV167" s="46">
        <v>8.6055100000000007</v>
      </c>
      <c r="AW167" s="46">
        <v>45.427199999999999</v>
      </c>
      <c r="AX167" s="46">
        <v>3573340</v>
      </c>
      <c r="AY167" s="46">
        <v>35.060699999999997</v>
      </c>
      <c r="AZ167" s="46">
        <v>8.9028500000000008</v>
      </c>
      <c r="BA167" s="46">
        <v>12.6228</v>
      </c>
      <c r="BB167" s="46">
        <v>61.8018</v>
      </c>
      <c r="BC167" s="46">
        <v>4932060</v>
      </c>
    </row>
    <row r="168" spans="1:55" ht="14.25" x14ac:dyDescent="0.25">
      <c r="A168" s="4" t="s">
        <v>2584</v>
      </c>
      <c r="B168" s="45" t="s">
        <v>88</v>
      </c>
      <c r="C168" s="45" t="s">
        <v>88</v>
      </c>
      <c r="D168" s="46">
        <v>9</v>
      </c>
      <c r="E168" s="80">
        <v>222840</v>
      </c>
      <c r="F168" s="46">
        <v>590.476</v>
      </c>
      <c r="G168" s="46">
        <v>112.35899999999999</v>
      </c>
      <c r="H168" s="46">
        <v>437</v>
      </c>
      <c r="I168" s="46">
        <v>864</v>
      </c>
      <c r="J168" s="46">
        <v>1108.4100000000001</v>
      </c>
      <c r="K168" s="46">
        <v>14.042899999999999</v>
      </c>
      <c r="L168" s="46">
        <v>1080</v>
      </c>
      <c r="M168" s="46">
        <v>1141</v>
      </c>
      <c r="N168" s="46">
        <v>173.959</v>
      </c>
      <c r="O168" s="46">
        <v>39.148800000000001</v>
      </c>
      <c r="P168" s="46">
        <v>5</v>
      </c>
      <c r="Q168" s="46">
        <v>200</v>
      </c>
      <c r="R168" s="46">
        <v>14.0806</v>
      </c>
      <c r="S168" s="46">
        <v>7.4882900000000001</v>
      </c>
      <c r="T168" s="46">
        <v>3</v>
      </c>
      <c r="U168" s="46">
        <v>45</v>
      </c>
      <c r="V168" s="46">
        <v>66.333699999999993</v>
      </c>
      <c r="W168" s="46">
        <v>14.7784</v>
      </c>
      <c r="X168" s="46">
        <v>13</v>
      </c>
      <c r="Y168" s="46">
        <v>100</v>
      </c>
      <c r="Z168" s="46">
        <v>1368.04</v>
      </c>
      <c r="AA168" s="46">
        <v>185.35900000000001</v>
      </c>
      <c r="AB168" s="46">
        <v>885</v>
      </c>
      <c r="AC168" s="46">
        <v>1982</v>
      </c>
      <c r="AD168" s="46">
        <v>304796000</v>
      </c>
      <c r="AE168" s="46">
        <v>1037.9000000000001</v>
      </c>
      <c r="AF168" s="46">
        <v>140.15199999999999</v>
      </c>
      <c r="AG168" s="46">
        <v>679</v>
      </c>
      <c r="AH168" s="46">
        <v>1495</v>
      </c>
      <c r="AI168" s="46">
        <v>231242000</v>
      </c>
      <c r="AJ168" s="46">
        <v>951.19500000000005</v>
      </c>
      <c r="AK168" s="46">
        <v>128.32300000000001</v>
      </c>
      <c r="AL168" s="46">
        <v>624</v>
      </c>
      <c r="AM168" s="46">
        <v>1368</v>
      </c>
      <c r="AN168" s="46">
        <v>211924000</v>
      </c>
      <c r="AO168" s="46">
        <v>17.276900000000001</v>
      </c>
      <c r="AP168" s="46">
        <v>9.4776399999999992</v>
      </c>
      <c r="AQ168" s="46">
        <v>3.71509</v>
      </c>
      <c r="AR168" s="46">
        <v>59.123800000000003</v>
      </c>
      <c r="AS168" s="46">
        <v>3849250</v>
      </c>
      <c r="AT168" s="46">
        <v>17.980399999999999</v>
      </c>
      <c r="AU168" s="46">
        <v>9.8358600000000003</v>
      </c>
      <c r="AV168" s="46">
        <v>3.9099499999999998</v>
      </c>
      <c r="AW168" s="46">
        <v>61.499299999999998</v>
      </c>
      <c r="AX168" s="46">
        <v>4006000</v>
      </c>
      <c r="AY168" s="46">
        <v>24.855799999999999</v>
      </c>
      <c r="AZ168" s="46">
        <v>13.420500000000001</v>
      </c>
      <c r="BA168" s="46">
        <v>5.8466300000000002</v>
      </c>
      <c r="BB168" s="46">
        <v>83.360900000000001</v>
      </c>
      <c r="BC168" s="46">
        <v>5537830</v>
      </c>
    </row>
    <row r="169" spans="1:55" ht="14.25" x14ac:dyDescent="0.25">
      <c r="A169" s="4" t="s">
        <v>2585</v>
      </c>
      <c r="B169" s="45" t="s">
        <v>264</v>
      </c>
      <c r="C169" s="45" t="s">
        <v>264</v>
      </c>
      <c r="D169" s="46">
        <v>13</v>
      </c>
      <c r="E169" s="80">
        <v>511786</v>
      </c>
      <c r="F169" s="46">
        <v>403.22399999999999</v>
      </c>
      <c r="G169" s="46">
        <v>77.091499999999996</v>
      </c>
      <c r="H169" s="46">
        <v>272</v>
      </c>
      <c r="I169" s="46">
        <v>537</v>
      </c>
      <c r="J169" s="46">
        <v>1312.07</v>
      </c>
      <c r="K169" s="46">
        <v>71.679299999999998</v>
      </c>
      <c r="L169" s="46">
        <v>1176</v>
      </c>
      <c r="M169" s="46">
        <v>1440</v>
      </c>
      <c r="N169" s="46">
        <v>199.994</v>
      </c>
      <c r="O169" s="46">
        <v>0.96823800000000004</v>
      </c>
      <c r="P169" s="46">
        <v>32</v>
      </c>
      <c r="Q169" s="46">
        <v>200</v>
      </c>
      <c r="R169" s="46">
        <v>7.2264299999999997</v>
      </c>
      <c r="S169" s="46">
        <v>7.0843600000000002</v>
      </c>
      <c r="T169" s="46">
        <v>3</v>
      </c>
      <c r="U169" s="46">
        <v>45</v>
      </c>
      <c r="V169" s="46">
        <v>49.272599999999997</v>
      </c>
      <c r="W169" s="46">
        <v>16.434000000000001</v>
      </c>
      <c r="X169" s="46">
        <v>13</v>
      </c>
      <c r="Y169" s="46">
        <v>100</v>
      </c>
      <c r="Z169" s="46">
        <v>717.06500000000005</v>
      </c>
      <c r="AA169" s="46">
        <v>176.529</v>
      </c>
      <c r="AB169" s="46">
        <v>398</v>
      </c>
      <c r="AC169" s="46">
        <v>1317</v>
      </c>
      <c r="AD169" s="46">
        <v>366984000</v>
      </c>
      <c r="AE169" s="46">
        <v>545.673</v>
      </c>
      <c r="AF169" s="46">
        <v>133.708</v>
      </c>
      <c r="AG169" s="46">
        <v>305</v>
      </c>
      <c r="AH169" s="46">
        <v>992</v>
      </c>
      <c r="AI169" s="46">
        <v>279268000</v>
      </c>
      <c r="AJ169" s="46">
        <v>500.565</v>
      </c>
      <c r="AK169" s="46">
        <v>122.48099999999999</v>
      </c>
      <c r="AL169" s="46">
        <v>280</v>
      </c>
      <c r="AM169" s="46">
        <v>907</v>
      </c>
      <c r="AN169" s="46">
        <v>256182000</v>
      </c>
      <c r="AO169" s="46">
        <v>5.2635399999999999</v>
      </c>
      <c r="AP169" s="46">
        <v>3.1997300000000002</v>
      </c>
      <c r="AQ169" s="46">
        <v>0.52818100000000001</v>
      </c>
      <c r="AR169" s="46">
        <v>15.0143</v>
      </c>
      <c r="AS169" s="46">
        <v>2693810</v>
      </c>
      <c r="AT169" s="46">
        <v>5.52698</v>
      </c>
      <c r="AU169" s="46">
        <v>3.31975</v>
      </c>
      <c r="AV169" s="46">
        <v>0.57890799999999998</v>
      </c>
      <c r="AW169" s="46">
        <v>15.640700000000001</v>
      </c>
      <c r="AX169" s="46">
        <v>2828630</v>
      </c>
      <c r="AY169" s="46">
        <v>7.69428</v>
      </c>
      <c r="AZ169" s="46">
        <v>4.4148100000000001</v>
      </c>
      <c r="BA169" s="46">
        <v>1.19025</v>
      </c>
      <c r="BB169" s="46">
        <v>21.241199999999999</v>
      </c>
      <c r="BC169" s="46">
        <v>3937830</v>
      </c>
    </row>
    <row r="170" spans="1:55" ht="14.25" x14ac:dyDescent="0.25">
      <c r="A170" s="4" t="s">
        <v>2586</v>
      </c>
      <c r="B170" s="45" t="s">
        <v>322</v>
      </c>
      <c r="C170" s="45" t="s">
        <v>322</v>
      </c>
      <c r="D170" s="46">
        <v>17</v>
      </c>
      <c r="E170" s="80">
        <v>634161</v>
      </c>
      <c r="F170" s="46">
        <v>572.22699999999998</v>
      </c>
      <c r="G170" s="46">
        <v>54.774700000000003</v>
      </c>
      <c r="H170" s="46">
        <v>486</v>
      </c>
      <c r="I170" s="46">
        <v>757</v>
      </c>
      <c r="J170" s="46">
        <v>1155.08</v>
      </c>
      <c r="K170" s="46">
        <v>36.530099999999997</v>
      </c>
      <c r="L170" s="46">
        <v>1079</v>
      </c>
      <c r="M170" s="46">
        <v>1237</v>
      </c>
      <c r="N170" s="46">
        <v>199.97300000000001</v>
      </c>
      <c r="O170" s="46">
        <v>1.05009</v>
      </c>
      <c r="P170" s="46">
        <v>32</v>
      </c>
      <c r="Q170" s="46">
        <v>200</v>
      </c>
      <c r="R170" s="46">
        <v>17.543700000000001</v>
      </c>
      <c r="S170" s="46">
        <v>15.0374</v>
      </c>
      <c r="T170" s="46">
        <v>3</v>
      </c>
      <c r="U170" s="46">
        <v>45</v>
      </c>
      <c r="V170" s="46">
        <v>68.205600000000004</v>
      </c>
      <c r="W170" s="46">
        <v>25.350100000000001</v>
      </c>
      <c r="X170" s="46">
        <v>13</v>
      </c>
      <c r="Y170" s="46">
        <v>100</v>
      </c>
      <c r="Z170" s="46">
        <v>1275.3599999999999</v>
      </c>
      <c r="AA170" s="46">
        <v>263.26400000000001</v>
      </c>
      <c r="AB170" s="46">
        <v>756</v>
      </c>
      <c r="AC170" s="46">
        <v>2048</v>
      </c>
      <c r="AD170" s="46">
        <v>808781000</v>
      </c>
      <c r="AE170" s="46">
        <v>966.43899999999996</v>
      </c>
      <c r="AF170" s="46">
        <v>195.57499999999999</v>
      </c>
      <c r="AG170" s="46">
        <v>580</v>
      </c>
      <c r="AH170" s="46">
        <v>1543</v>
      </c>
      <c r="AI170" s="46">
        <v>612874000</v>
      </c>
      <c r="AJ170" s="46">
        <v>885.37099999999998</v>
      </c>
      <c r="AK170" s="46">
        <v>178.047</v>
      </c>
      <c r="AL170" s="46">
        <v>533</v>
      </c>
      <c r="AM170" s="46">
        <v>1411</v>
      </c>
      <c r="AN170" s="46">
        <v>561464000</v>
      </c>
      <c r="AO170" s="46">
        <v>14.9712</v>
      </c>
      <c r="AP170" s="46">
        <v>4.2785000000000002</v>
      </c>
      <c r="AQ170" s="46">
        <v>6.5994200000000003</v>
      </c>
      <c r="AR170" s="46">
        <v>41.538600000000002</v>
      </c>
      <c r="AS170" s="46">
        <v>9494070</v>
      </c>
      <c r="AT170" s="46">
        <v>15.584899999999999</v>
      </c>
      <c r="AU170" s="46">
        <v>4.4369899999999998</v>
      </c>
      <c r="AV170" s="46">
        <v>6.9019899999999996</v>
      </c>
      <c r="AW170" s="46">
        <v>43.200499999999998</v>
      </c>
      <c r="AX170" s="46">
        <v>9883300</v>
      </c>
      <c r="AY170" s="46">
        <v>21.472799999999999</v>
      </c>
      <c r="AZ170" s="46">
        <v>6.0863500000000004</v>
      </c>
      <c r="BA170" s="46">
        <v>9.7647600000000008</v>
      </c>
      <c r="BB170" s="46">
        <v>58.808900000000001</v>
      </c>
      <c r="BC170" s="46">
        <v>13617100</v>
      </c>
    </row>
    <row r="171" spans="1:55" ht="14.25" x14ac:dyDescent="0.25">
      <c r="A171" s="4" t="s">
        <v>2587</v>
      </c>
      <c r="B171" s="45" t="s">
        <v>315</v>
      </c>
      <c r="C171" s="45" t="s">
        <v>315</v>
      </c>
      <c r="D171" s="46">
        <v>20</v>
      </c>
      <c r="E171" s="80">
        <v>79133</v>
      </c>
      <c r="F171" s="46">
        <v>746.48099999999999</v>
      </c>
      <c r="G171" s="46">
        <v>26.155200000000001</v>
      </c>
      <c r="H171" s="46">
        <v>701</v>
      </c>
      <c r="I171" s="46">
        <v>807</v>
      </c>
      <c r="J171" s="46">
        <v>1055.3599999999999</v>
      </c>
      <c r="K171" s="46">
        <v>11.2201</v>
      </c>
      <c r="L171" s="46">
        <v>1033</v>
      </c>
      <c r="M171" s="46">
        <v>1083</v>
      </c>
      <c r="N171" s="46">
        <v>153.12899999999999</v>
      </c>
      <c r="O171" s="46">
        <v>67.9392</v>
      </c>
      <c r="P171" s="46">
        <v>5</v>
      </c>
      <c r="Q171" s="46">
        <v>200</v>
      </c>
      <c r="R171" s="46">
        <v>12.9194</v>
      </c>
      <c r="S171" s="46">
        <v>9.6074900000000003</v>
      </c>
      <c r="T171" s="46">
        <v>3</v>
      </c>
      <c r="U171" s="46">
        <v>45</v>
      </c>
      <c r="V171" s="46">
        <v>79.535600000000002</v>
      </c>
      <c r="W171" s="46">
        <v>24.705300000000001</v>
      </c>
      <c r="X171" s="46">
        <v>13</v>
      </c>
      <c r="Y171" s="46">
        <v>100</v>
      </c>
      <c r="Z171" s="46">
        <v>1913.13</v>
      </c>
      <c r="AA171" s="46">
        <v>259.97300000000001</v>
      </c>
      <c r="AB171" s="46">
        <v>1250</v>
      </c>
      <c r="AC171" s="46">
        <v>2214</v>
      </c>
      <c r="AD171" s="46">
        <v>151375000</v>
      </c>
      <c r="AE171" s="46">
        <v>1446.8</v>
      </c>
      <c r="AF171" s="46">
        <v>190.285</v>
      </c>
      <c r="AG171" s="46">
        <v>958</v>
      </c>
      <c r="AH171" s="46">
        <v>1669</v>
      </c>
      <c r="AI171" s="46">
        <v>114477000</v>
      </c>
      <c r="AJ171" s="46">
        <v>1324.63</v>
      </c>
      <c r="AK171" s="46">
        <v>172.393</v>
      </c>
      <c r="AL171" s="46">
        <v>881</v>
      </c>
      <c r="AM171" s="46">
        <v>1526</v>
      </c>
      <c r="AN171" s="46">
        <v>104810000</v>
      </c>
      <c r="AO171" s="46">
        <v>23.872</v>
      </c>
      <c r="AP171" s="46">
        <v>8.4050200000000004</v>
      </c>
      <c r="AQ171" s="46">
        <v>7.5188699999999997</v>
      </c>
      <c r="AR171" s="46">
        <v>54.4955</v>
      </c>
      <c r="AS171" s="46">
        <v>1888850</v>
      </c>
      <c r="AT171" s="46">
        <v>24.807600000000001</v>
      </c>
      <c r="AU171" s="46">
        <v>8.7314299999999996</v>
      </c>
      <c r="AV171" s="46">
        <v>7.8479599999999996</v>
      </c>
      <c r="AW171" s="46">
        <v>56.604900000000001</v>
      </c>
      <c r="AX171" s="46">
        <v>1962880</v>
      </c>
      <c r="AY171" s="46">
        <v>34.663899999999998</v>
      </c>
      <c r="AZ171" s="46">
        <v>11.7432</v>
      </c>
      <c r="BA171" s="46">
        <v>11.5451</v>
      </c>
      <c r="BB171" s="46">
        <v>77.635599999999997</v>
      </c>
      <c r="BC171" s="46">
        <v>2742750</v>
      </c>
    </row>
    <row r="172" spans="1:55" ht="14.25" x14ac:dyDescent="0.25">
      <c r="A172" s="4" t="s">
        <v>2588</v>
      </c>
      <c r="B172" s="45" t="s">
        <v>252</v>
      </c>
      <c r="C172" s="45" t="s">
        <v>252</v>
      </c>
      <c r="D172" s="46">
        <v>6</v>
      </c>
      <c r="E172" s="80">
        <v>210415</v>
      </c>
      <c r="F172" s="46">
        <v>647.58399999999995</v>
      </c>
      <c r="G172" s="46">
        <v>133.72999999999999</v>
      </c>
      <c r="H172" s="46">
        <v>386</v>
      </c>
      <c r="I172" s="46">
        <v>1029</v>
      </c>
      <c r="J172" s="46">
        <v>1291.1099999999999</v>
      </c>
      <c r="K172" s="46">
        <v>61.524999999999999</v>
      </c>
      <c r="L172" s="46">
        <v>1169</v>
      </c>
      <c r="M172" s="46">
        <v>1392</v>
      </c>
      <c r="N172" s="46">
        <v>146.08099999999999</v>
      </c>
      <c r="O172" s="46">
        <v>47.661299999999997</v>
      </c>
      <c r="P172" s="46">
        <v>5</v>
      </c>
      <c r="Q172" s="46">
        <v>200</v>
      </c>
      <c r="R172" s="46">
        <v>19.5563</v>
      </c>
      <c r="S172" s="46">
        <v>8.2862500000000008</v>
      </c>
      <c r="T172" s="46">
        <v>3</v>
      </c>
      <c r="U172" s="46">
        <v>45</v>
      </c>
      <c r="V172" s="46">
        <v>74.877499999999998</v>
      </c>
      <c r="W172" s="46">
        <v>14.196099999999999</v>
      </c>
      <c r="X172" s="46">
        <v>13</v>
      </c>
      <c r="Y172" s="46">
        <v>100</v>
      </c>
      <c r="Z172" s="46">
        <v>1130.94</v>
      </c>
      <c r="AA172" s="46">
        <v>235.286</v>
      </c>
      <c r="AB172" s="46">
        <v>651</v>
      </c>
      <c r="AC172" s="46">
        <v>1755</v>
      </c>
      <c r="AD172" s="46">
        <v>237932000</v>
      </c>
      <c r="AE172" s="46">
        <v>856.50699999999995</v>
      </c>
      <c r="AF172" s="46">
        <v>177.834</v>
      </c>
      <c r="AG172" s="46">
        <v>499</v>
      </c>
      <c r="AH172" s="46">
        <v>1328</v>
      </c>
      <c r="AI172" s="46">
        <v>180195000</v>
      </c>
      <c r="AJ172" s="46">
        <v>784.51300000000003</v>
      </c>
      <c r="AK172" s="46">
        <v>162.797</v>
      </c>
      <c r="AL172" s="46">
        <v>459</v>
      </c>
      <c r="AM172" s="46">
        <v>1216</v>
      </c>
      <c r="AN172" s="46">
        <v>165049000</v>
      </c>
      <c r="AO172" s="46">
        <v>13.345000000000001</v>
      </c>
      <c r="AP172" s="46">
        <v>7.0903200000000002</v>
      </c>
      <c r="AQ172" s="46">
        <v>2.6493799999999998</v>
      </c>
      <c r="AR172" s="46">
        <v>44.893000000000001</v>
      </c>
      <c r="AS172" s="46">
        <v>2807560</v>
      </c>
      <c r="AT172" s="46">
        <v>13.894399999999999</v>
      </c>
      <c r="AU172" s="46">
        <v>7.3517099999999997</v>
      </c>
      <c r="AV172" s="46">
        <v>2.8070599999999999</v>
      </c>
      <c r="AW172" s="46">
        <v>46.594000000000001</v>
      </c>
      <c r="AX172" s="46">
        <v>2923160</v>
      </c>
      <c r="AY172" s="46">
        <v>19.110600000000002</v>
      </c>
      <c r="AZ172" s="46">
        <v>10.014799999999999</v>
      </c>
      <c r="BA172" s="46">
        <v>4.1645799999999999</v>
      </c>
      <c r="BB172" s="46">
        <v>64.156800000000004</v>
      </c>
      <c r="BC172" s="46">
        <v>4020560</v>
      </c>
    </row>
    <row r="173" spans="1:55" ht="14.25" x14ac:dyDescent="0.25">
      <c r="A173" s="4" t="s">
        <v>2589</v>
      </c>
      <c r="B173" s="45" t="s">
        <v>311</v>
      </c>
      <c r="C173" s="45" t="s">
        <v>311</v>
      </c>
      <c r="D173" s="46">
        <v>12</v>
      </c>
      <c r="E173" s="80">
        <v>97863</v>
      </c>
      <c r="F173" s="46">
        <v>412.65899999999999</v>
      </c>
      <c r="G173" s="46">
        <v>35.218299999999999</v>
      </c>
      <c r="H173" s="46">
        <v>356</v>
      </c>
      <c r="I173" s="46">
        <v>590</v>
      </c>
      <c r="J173" s="46">
        <v>1241.92</v>
      </c>
      <c r="K173" s="46">
        <v>24.2347</v>
      </c>
      <c r="L173" s="46">
        <v>1186</v>
      </c>
      <c r="M173" s="46">
        <v>1295</v>
      </c>
      <c r="N173" s="46">
        <v>199.98099999999999</v>
      </c>
      <c r="O173" s="46">
        <v>1.19903</v>
      </c>
      <c r="P173" s="46">
        <v>125</v>
      </c>
      <c r="Q173" s="46">
        <v>200</v>
      </c>
      <c r="R173" s="46">
        <v>13.673</v>
      </c>
      <c r="S173" s="46">
        <v>10.269299999999999</v>
      </c>
      <c r="T173" s="46">
        <v>3</v>
      </c>
      <c r="U173" s="46">
        <v>45</v>
      </c>
      <c r="V173" s="46">
        <v>56.951700000000002</v>
      </c>
      <c r="W173" s="46">
        <v>16.067900000000002</v>
      </c>
      <c r="X173" s="46">
        <v>13</v>
      </c>
      <c r="Y173" s="46">
        <v>100</v>
      </c>
      <c r="Z173" s="46">
        <v>829.654</v>
      </c>
      <c r="AA173" s="46">
        <v>88.910399999999996</v>
      </c>
      <c r="AB173" s="46">
        <v>638</v>
      </c>
      <c r="AC173" s="46">
        <v>1393</v>
      </c>
      <c r="AD173" s="46">
        <v>80691300</v>
      </c>
      <c r="AE173" s="46">
        <v>630.44000000000005</v>
      </c>
      <c r="AF173" s="46">
        <v>66.449399999999997</v>
      </c>
      <c r="AG173" s="46">
        <v>488</v>
      </c>
      <c r="AH173" s="46">
        <v>1050</v>
      </c>
      <c r="AI173" s="46">
        <v>61316000</v>
      </c>
      <c r="AJ173" s="46">
        <v>578.04499999999996</v>
      </c>
      <c r="AK173" s="46">
        <v>60.615900000000003</v>
      </c>
      <c r="AL173" s="46">
        <v>448</v>
      </c>
      <c r="AM173" s="46">
        <v>960</v>
      </c>
      <c r="AN173" s="46">
        <v>56220100</v>
      </c>
      <c r="AO173" s="46">
        <v>6.3960299999999997</v>
      </c>
      <c r="AP173" s="46">
        <v>1.95539</v>
      </c>
      <c r="AQ173" s="46">
        <v>3.1186799999999999</v>
      </c>
      <c r="AR173" s="46">
        <v>15.9682</v>
      </c>
      <c r="AS173" s="46">
        <v>622072</v>
      </c>
      <c r="AT173" s="46">
        <v>6.69916</v>
      </c>
      <c r="AU173" s="46">
        <v>2.0289999999999999</v>
      </c>
      <c r="AV173" s="46">
        <v>3.2980499999999999</v>
      </c>
      <c r="AW173" s="46">
        <v>16.614000000000001</v>
      </c>
      <c r="AX173" s="46">
        <v>651554</v>
      </c>
      <c r="AY173" s="46">
        <v>9.2709499999999991</v>
      </c>
      <c r="AZ173" s="46">
        <v>2.6943999999999999</v>
      </c>
      <c r="BA173" s="46">
        <v>4.8288900000000003</v>
      </c>
      <c r="BB173" s="46">
        <v>22.6967</v>
      </c>
      <c r="BC173" s="46">
        <v>901684</v>
      </c>
    </row>
    <row r="174" spans="1:55" ht="14.25" x14ac:dyDescent="0.25">
      <c r="A174" s="4" t="s">
        <v>2590</v>
      </c>
      <c r="B174" s="45" t="s">
        <v>258</v>
      </c>
      <c r="C174" s="45" t="s">
        <v>258</v>
      </c>
      <c r="D174" s="46">
        <v>11</v>
      </c>
      <c r="E174" s="80">
        <v>1655887</v>
      </c>
      <c r="F174" s="46">
        <v>309.50900000000001</v>
      </c>
      <c r="G174" s="46">
        <v>43.253399999999999</v>
      </c>
      <c r="H174" s="46">
        <v>238</v>
      </c>
      <c r="I174" s="46">
        <v>446</v>
      </c>
      <c r="J174" s="46">
        <v>1378.1</v>
      </c>
      <c r="K174" s="46">
        <v>57.589500000000001</v>
      </c>
      <c r="L174" s="46">
        <v>1220</v>
      </c>
      <c r="M174" s="46">
        <v>1518</v>
      </c>
      <c r="N174" s="46">
        <v>199.404</v>
      </c>
      <c r="O174" s="46">
        <v>7.38063</v>
      </c>
      <c r="P174" s="46">
        <v>18</v>
      </c>
      <c r="Q174" s="46">
        <v>200</v>
      </c>
      <c r="R174" s="46">
        <v>11.0807</v>
      </c>
      <c r="S174" s="46">
        <v>6.0265000000000004</v>
      </c>
      <c r="T174" s="46">
        <v>3</v>
      </c>
      <c r="U174" s="46">
        <v>45</v>
      </c>
      <c r="V174" s="46">
        <v>58.809399999999997</v>
      </c>
      <c r="W174" s="46">
        <v>9.7587399999999995</v>
      </c>
      <c r="X174" s="46">
        <v>13</v>
      </c>
      <c r="Y174" s="46">
        <v>100</v>
      </c>
      <c r="Z174" s="46">
        <v>570.72</v>
      </c>
      <c r="AA174" s="46">
        <v>102.84099999999999</v>
      </c>
      <c r="AB174" s="46">
        <v>398</v>
      </c>
      <c r="AC174" s="46">
        <v>1044</v>
      </c>
      <c r="AD174" s="46">
        <v>944580000</v>
      </c>
      <c r="AE174" s="46">
        <v>433.42399999999998</v>
      </c>
      <c r="AF174" s="46">
        <v>77.821399999999997</v>
      </c>
      <c r="AG174" s="46">
        <v>305</v>
      </c>
      <c r="AH174" s="46">
        <v>787</v>
      </c>
      <c r="AI174" s="46">
        <v>717346000</v>
      </c>
      <c r="AJ174" s="46">
        <v>397.33199999999999</v>
      </c>
      <c r="AK174" s="46">
        <v>71.267099999999999</v>
      </c>
      <c r="AL174" s="46">
        <v>280</v>
      </c>
      <c r="AM174" s="46">
        <v>720</v>
      </c>
      <c r="AN174" s="46">
        <v>657610000</v>
      </c>
      <c r="AO174" s="46">
        <v>2.1292900000000001</v>
      </c>
      <c r="AP174" s="46">
        <v>1.19781</v>
      </c>
      <c r="AQ174" s="46">
        <v>0.30938599999999999</v>
      </c>
      <c r="AR174" s="46">
        <v>11.401400000000001</v>
      </c>
      <c r="AS174" s="46">
        <v>3524120</v>
      </c>
      <c r="AT174" s="46">
        <v>2.2734899999999998</v>
      </c>
      <c r="AU174" s="46">
        <v>1.2422</v>
      </c>
      <c r="AV174" s="46">
        <v>0.33069799999999999</v>
      </c>
      <c r="AW174" s="46">
        <v>11.892200000000001</v>
      </c>
      <c r="AX174" s="46">
        <v>3762780</v>
      </c>
      <c r="AY174" s="46">
        <v>3.3880599999999998</v>
      </c>
      <c r="AZ174" s="46">
        <v>1.6381300000000001</v>
      </c>
      <c r="BA174" s="46">
        <v>0.486624</v>
      </c>
      <c r="BB174" s="46">
        <v>16.052</v>
      </c>
      <c r="BC174" s="46">
        <v>5607470</v>
      </c>
    </row>
    <row r="175" spans="1:55" ht="14.25" x14ac:dyDescent="0.25">
      <c r="A175" s="4" t="s">
        <v>2591</v>
      </c>
      <c r="B175" s="45" t="s">
        <v>345</v>
      </c>
      <c r="C175" s="45" t="s">
        <v>345</v>
      </c>
      <c r="D175" s="46">
        <v>19</v>
      </c>
      <c r="E175" s="80">
        <v>58120</v>
      </c>
      <c r="F175" s="46">
        <v>247.29499999999999</v>
      </c>
      <c r="G175" s="46">
        <v>7.50997</v>
      </c>
      <c r="H175" s="46">
        <v>236</v>
      </c>
      <c r="I175" s="46">
        <v>271</v>
      </c>
      <c r="J175" s="46">
        <v>1469.29</v>
      </c>
      <c r="K175" s="46">
        <v>15.477399999999999</v>
      </c>
      <c r="L175" s="46">
        <v>1439</v>
      </c>
      <c r="M175" s="46">
        <v>1517</v>
      </c>
      <c r="N175" s="46">
        <v>200</v>
      </c>
      <c r="O175" s="46">
        <v>0</v>
      </c>
      <c r="P175" s="46">
        <v>200</v>
      </c>
      <c r="Q175" s="46">
        <v>200</v>
      </c>
      <c r="R175" s="46">
        <v>12.763299999999999</v>
      </c>
      <c r="S175" s="46">
        <v>10.547599999999999</v>
      </c>
      <c r="T175" s="46">
        <v>3</v>
      </c>
      <c r="U175" s="46">
        <v>45</v>
      </c>
      <c r="V175" s="46">
        <v>61.270800000000001</v>
      </c>
      <c r="W175" s="46">
        <v>13.8302</v>
      </c>
      <c r="X175" s="46">
        <v>40</v>
      </c>
      <c r="Y175" s="46">
        <v>97</v>
      </c>
      <c r="Z175" s="46">
        <v>435.346</v>
      </c>
      <c r="AA175" s="46">
        <v>25.579000000000001</v>
      </c>
      <c r="AB175" s="46">
        <v>382</v>
      </c>
      <c r="AC175" s="46">
        <v>539</v>
      </c>
      <c r="AD175" s="46">
        <v>25136500</v>
      </c>
      <c r="AE175" s="46">
        <v>330.35399999999998</v>
      </c>
      <c r="AF175" s="46">
        <v>18.509</v>
      </c>
      <c r="AG175" s="46">
        <v>291</v>
      </c>
      <c r="AH175" s="46">
        <v>407</v>
      </c>
      <c r="AI175" s="46">
        <v>19074300</v>
      </c>
      <c r="AJ175" s="46">
        <v>302.767</v>
      </c>
      <c r="AK175" s="46">
        <v>16.714300000000001</v>
      </c>
      <c r="AL175" s="46">
        <v>267</v>
      </c>
      <c r="AM175" s="46">
        <v>372</v>
      </c>
      <c r="AN175" s="46">
        <v>17481400</v>
      </c>
      <c r="AO175" s="46">
        <v>0.85846999999999996</v>
      </c>
      <c r="AP175" s="46">
        <v>0.22747100000000001</v>
      </c>
      <c r="AQ175" s="46">
        <v>0.43518099999999998</v>
      </c>
      <c r="AR175" s="46">
        <v>2.3930899999999999</v>
      </c>
      <c r="AS175" s="46">
        <v>49567.199999999997</v>
      </c>
      <c r="AT175" s="46">
        <v>0.95346900000000001</v>
      </c>
      <c r="AU175" s="46">
        <v>0.23885200000000001</v>
      </c>
      <c r="AV175" s="46">
        <v>0.46092499999999997</v>
      </c>
      <c r="AW175" s="46">
        <v>2.5485799999999998</v>
      </c>
      <c r="AX175" s="46">
        <v>55052.4</v>
      </c>
      <c r="AY175" s="46">
        <v>1.6373899999999999</v>
      </c>
      <c r="AZ175" s="46">
        <v>0.30007800000000001</v>
      </c>
      <c r="BA175" s="46">
        <v>0.83119399999999999</v>
      </c>
      <c r="BB175" s="46">
        <v>3.63178</v>
      </c>
      <c r="BC175" s="46">
        <v>94541.2</v>
      </c>
    </row>
    <row r="176" spans="1:55" ht="14.25" x14ac:dyDescent="0.25">
      <c r="A176" s="4" t="s">
        <v>2592</v>
      </c>
      <c r="B176" s="45" t="s">
        <v>285</v>
      </c>
      <c r="C176" s="45" t="s">
        <v>285</v>
      </c>
      <c r="D176" s="46">
        <v>8</v>
      </c>
      <c r="E176" s="80">
        <v>175909</v>
      </c>
      <c r="F176" s="46">
        <v>388.005</v>
      </c>
      <c r="G176" s="46">
        <v>85.647499999999994</v>
      </c>
      <c r="H176" s="46">
        <v>263</v>
      </c>
      <c r="I176" s="46">
        <v>630</v>
      </c>
      <c r="J176" s="46">
        <v>1504.15</v>
      </c>
      <c r="K176" s="46">
        <v>32.181199999999997</v>
      </c>
      <c r="L176" s="46">
        <v>1434</v>
      </c>
      <c r="M176" s="46">
        <v>1586</v>
      </c>
      <c r="N176" s="46">
        <v>153.18199999999999</v>
      </c>
      <c r="O176" s="46">
        <v>60.815600000000003</v>
      </c>
      <c r="P176" s="46">
        <v>5</v>
      </c>
      <c r="Q176" s="46">
        <v>200</v>
      </c>
      <c r="R176" s="46">
        <v>26.362100000000002</v>
      </c>
      <c r="S176" s="46">
        <v>6.5933999999999999</v>
      </c>
      <c r="T176" s="46">
        <v>3</v>
      </c>
      <c r="U176" s="46">
        <v>45</v>
      </c>
      <c r="V176" s="46">
        <v>93.232399999999998</v>
      </c>
      <c r="W176" s="46">
        <v>10.055</v>
      </c>
      <c r="X176" s="46">
        <v>40</v>
      </c>
      <c r="Y176" s="46">
        <v>100</v>
      </c>
      <c r="Z176" s="46">
        <v>645.72400000000005</v>
      </c>
      <c r="AA176" s="46">
        <v>118.85899999999999</v>
      </c>
      <c r="AB176" s="46">
        <v>433</v>
      </c>
      <c r="AC176" s="46">
        <v>1005</v>
      </c>
      <c r="AD176" s="46">
        <v>113589000</v>
      </c>
      <c r="AE176" s="46">
        <v>487.02</v>
      </c>
      <c r="AF176" s="46">
        <v>89.585400000000007</v>
      </c>
      <c r="AG176" s="46">
        <v>328</v>
      </c>
      <c r="AH176" s="46">
        <v>758</v>
      </c>
      <c r="AI176" s="46">
        <v>85671300</v>
      </c>
      <c r="AJ176" s="46">
        <v>445.48500000000001</v>
      </c>
      <c r="AK176" s="46">
        <v>81.936800000000005</v>
      </c>
      <c r="AL176" s="46">
        <v>301</v>
      </c>
      <c r="AM176" s="46">
        <v>693</v>
      </c>
      <c r="AN176" s="46">
        <v>78364800</v>
      </c>
      <c r="AO176" s="46">
        <v>2.2582599999999999</v>
      </c>
      <c r="AP176" s="46">
        <v>1.9051</v>
      </c>
      <c r="AQ176" s="46">
        <v>0.100687</v>
      </c>
      <c r="AR176" s="46">
        <v>8.8410399999999996</v>
      </c>
      <c r="AS176" s="46">
        <v>397248</v>
      </c>
      <c r="AT176" s="46">
        <v>2.39255</v>
      </c>
      <c r="AU176" s="46">
        <v>1.9819100000000001</v>
      </c>
      <c r="AV176" s="46">
        <v>0.114123</v>
      </c>
      <c r="AW176" s="46">
        <v>9.2242800000000003</v>
      </c>
      <c r="AX176" s="46">
        <v>420870</v>
      </c>
      <c r="AY176" s="46">
        <v>3.5378799999999999</v>
      </c>
      <c r="AZ176" s="46">
        <v>2.6632099999999999</v>
      </c>
      <c r="BA176" s="46">
        <v>0.21398400000000001</v>
      </c>
      <c r="BB176" s="46">
        <v>12.6279</v>
      </c>
      <c r="BC176" s="46">
        <v>622345</v>
      </c>
    </row>
    <row r="177" spans="1:55" ht="14.25" x14ac:dyDescent="0.25">
      <c r="A177" s="4" t="s">
        <v>2593</v>
      </c>
      <c r="B177" s="45" t="s">
        <v>333</v>
      </c>
      <c r="C177" s="45" t="s">
        <v>333</v>
      </c>
      <c r="D177" s="46">
        <v>1</v>
      </c>
      <c r="E177" s="80">
        <v>346876</v>
      </c>
      <c r="F177" s="46">
        <v>397.87700000000001</v>
      </c>
      <c r="G177" s="46">
        <v>24.785900000000002</v>
      </c>
      <c r="H177" s="46">
        <v>338</v>
      </c>
      <c r="I177" s="46">
        <v>458</v>
      </c>
      <c r="J177" s="46">
        <v>1276.96</v>
      </c>
      <c r="K177" s="46">
        <v>45.771000000000001</v>
      </c>
      <c r="L177" s="46">
        <v>1190</v>
      </c>
      <c r="M177" s="46">
        <v>1374</v>
      </c>
      <c r="N177" s="46">
        <v>199.44900000000001</v>
      </c>
      <c r="O177" s="46">
        <v>6.5503200000000001</v>
      </c>
      <c r="P177" s="46">
        <v>44</v>
      </c>
      <c r="Q177" s="46">
        <v>200</v>
      </c>
      <c r="R177" s="46">
        <v>17.939800000000002</v>
      </c>
      <c r="S177" s="46">
        <v>9.4391099999999994</v>
      </c>
      <c r="T177" s="46">
        <v>3</v>
      </c>
      <c r="U177" s="46">
        <v>45</v>
      </c>
      <c r="V177" s="46">
        <v>60.626600000000003</v>
      </c>
      <c r="W177" s="46">
        <v>17.254000000000001</v>
      </c>
      <c r="X177" s="46">
        <v>13</v>
      </c>
      <c r="Y177" s="46">
        <v>100</v>
      </c>
      <c r="Z177" s="46">
        <v>781.35199999999998</v>
      </c>
      <c r="AA177" s="46">
        <v>71.720799999999997</v>
      </c>
      <c r="AB177" s="46">
        <v>548</v>
      </c>
      <c r="AC177" s="46">
        <v>970</v>
      </c>
      <c r="AD177" s="46">
        <v>271032000</v>
      </c>
      <c r="AE177" s="46">
        <v>593.31200000000001</v>
      </c>
      <c r="AF177" s="46">
        <v>53.703099999999999</v>
      </c>
      <c r="AG177" s="46">
        <v>418</v>
      </c>
      <c r="AH177" s="46">
        <v>731</v>
      </c>
      <c r="AI177" s="46">
        <v>205806000</v>
      </c>
      <c r="AJ177" s="46">
        <v>543.88800000000003</v>
      </c>
      <c r="AK177" s="46">
        <v>49.030500000000004</v>
      </c>
      <c r="AL177" s="46">
        <v>384</v>
      </c>
      <c r="AM177" s="46">
        <v>669</v>
      </c>
      <c r="AN177" s="46">
        <v>188662000</v>
      </c>
      <c r="AO177" s="46">
        <v>5.7261800000000003</v>
      </c>
      <c r="AP177" s="46">
        <v>1.79294</v>
      </c>
      <c r="AQ177" s="46">
        <v>1.1908399999999999</v>
      </c>
      <c r="AR177" s="46">
        <v>13.2737</v>
      </c>
      <c r="AS177" s="46">
        <v>1986280</v>
      </c>
      <c r="AT177" s="46">
        <v>6.0036300000000002</v>
      </c>
      <c r="AU177" s="46">
        <v>1.8630899999999999</v>
      </c>
      <c r="AV177" s="46">
        <v>1.29942</v>
      </c>
      <c r="AW177" s="46">
        <v>13.836600000000001</v>
      </c>
      <c r="AX177" s="46">
        <v>2082520</v>
      </c>
      <c r="AY177" s="46">
        <v>8.3222799999999992</v>
      </c>
      <c r="AZ177" s="46">
        <v>2.4407199999999998</v>
      </c>
      <c r="BA177" s="46">
        <v>2.1855699999999998</v>
      </c>
      <c r="BB177" s="46">
        <v>18.691099999999999</v>
      </c>
      <c r="BC177" s="46">
        <v>2886800</v>
      </c>
    </row>
    <row r="178" spans="1:55" ht="14.25" x14ac:dyDescent="0.25">
      <c r="A178" s="4" t="s">
        <v>2594</v>
      </c>
      <c r="B178" s="45" t="s">
        <v>255</v>
      </c>
      <c r="C178" s="45" t="s">
        <v>255</v>
      </c>
      <c r="D178" s="46">
        <v>2</v>
      </c>
      <c r="E178" s="80">
        <v>955113</v>
      </c>
      <c r="F178" s="46">
        <v>378.63799999999998</v>
      </c>
      <c r="G178" s="46">
        <v>41.137700000000002</v>
      </c>
      <c r="H178" s="46">
        <v>279</v>
      </c>
      <c r="I178" s="46">
        <v>585</v>
      </c>
      <c r="J178" s="46">
        <v>1430.42</v>
      </c>
      <c r="K178" s="46">
        <v>44.1753</v>
      </c>
      <c r="L178" s="46">
        <v>1311</v>
      </c>
      <c r="M178" s="46">
        <v>1568</v>
      </c>
      <c r="N178" s="46">
        <v>196.215</v>
      </c>
      <c r="O178" s="46">
        <v>16.757999999999999</v>
      </c>
      <c r="P178" s="46">
        <v>49</v>
      </c>
      <c r="Q178" s="46">
        <v>200</v>
      </c>
      <c r="R178" s="46">
        <v>22.521699999999999</v>
      </c>
      <c r="S178" s="46">
        <v>9.5288199999999996</v>
      </c>
      <c r="T178" s="46">
        <v>3</v>
      </c>
      <c r="U178" s="46">
        <v>45</v>
      </c>
      <c r="V178" s="46">
        <v>76.043999999999997</v>
      </c>
      <c r="W178" s="46">
        <v>17.319099999999999</v>
      </c>
      <c r="X178" s="46">
        <v>13</v>
      </c>
      <c r="Y178" s="46">
        <v>100</v>
      </c>
      <c r="Z178" s="46">
        <v>653.23199999999997</v>
      </c>
      <c r="AA178" s="46">
        <v>100.935</v>
      </c>
      <c r="AB178" s="46">
        <v>337</v>
      </c>
      <c r="AC178" s="46">
        <v>1047</v>
      </c>
      <c r="AD178" s="46">
        <v>623884000</v>
      </c>
      <c r="AE178" s="46">
        <v>494.27</v>
      </c>
      <c r="AF178" s="46">
        <v>75.154799999999994</v>
      </c>
      <c r="AG178" s="46">
        <v>259</v>
      </c>
      <c r="AH178" s="46">
        <v>789</v>
      </c>
      <c r="AI178" s="46">
        <v>472063000</v>
      </c>
      <c r="AJ178" s="46">
        <v>452.589</v>
      </c>
      <c r="AK178" s="46">
        <v>68.484499999999997</v>
      </c>
      <c r="AL178" s="46">
        <v>238</v>
      </c>
      <c r="AM178" s="46">
        <v>722</v>
      </c>
      <c r="AN178" s="46">
        <v>432255000</v>
      </c>
      <c r="AO178" s="46">
        <v>3.1516199999999999</v>
      </c>
      <c r="AP178" s="46">
        <v>1.13127</v>
      </c>
      <c r="AQ178" s="46">
        <v>0.32741500000000001</v>
      </c>
      <c r="AR178" s="46">
        <v>9.7592199999999991</v>
      </c>
      <c r="AS178" s="46">
        <v>3010030</v>
      </c>
      <c r="AT178" s="46">
        <v>3.3296100000000002</v>
      </c>
      <c r="AU178" s="46">
        <v>1.1714899999999999</v>
      </c>
      <c r="AV178" s="46">
        <v>0.349497</v>
      </c>
      <c r="AW178" s="46">
        <v>10.1868</v>
      </c>
      <c r="AX178" s="46">
        <v>3180010</v>
      </c>
      <c r="AY178" s="46">
        <v>4.7763299999999997</v>
      </c>
      <c r="AZ178" s="46">
        <v>1.54918</v>
      </c>
      <c r="BA178" s="46">
        <v>0.50198200000000004</v>
      </c>
      <c r="BB178" s="46">
        <v>13.7425</v>
      </c>
      <c r="BC178" s="46">
        <v>4561740</v>
      </c>
    </row>
    <row r="179" spans="1:55" ht="14.25" x14ac:dyDescent="0.25">
      <c r="A179" s="4" t="s">
        <v>2595</v>
      </c>
      <c r="B179" s="45" t="s">
        <v>365</v>
      </c>
      <c r="C179" s="45" t="s">
        <v>365</v>
      </c>
      <c r="D179" s="46">
        <v>4</v>
      </c>
      <c r="E179" s="80">
        <v>454787</v>
      </c>
      <c r="F179" s="46">
        <v>366.63200000000001</v>
      </c>
      <c r="G179" s="46">
        <v>37.187199999999997</v>
      </c>
      <c r="H179" s="46">
        <v>280</v>
      </c>
      <c r="I179" s="46">
        <v>560</v>
      </c>
      <c r="J179" s="46">
        <v>1434.86</v>
      </c>
      <c r="K179" s="46">
        <v>68.293499999999995</v>
      </c>
      <c r="L179" s="46">
        <v>1215</v>
      </c>
      <c r="M179" s="46">
        <v>1535</v>
      </c>
      <c r="N179" s="46">
        <v>198.386</v>
      </c>
      <c r="O179" s="46">
        <v>16.037299999999998</v>
      </c>
      <c r="P179" s="46">
        <v>18</v>
      </c>
      <c r="Q179" s="46">
        <v>200</v>
      </c>
      <c r="R179" s="46">
        <v>14.5655</v>
      </c>
      <c r="S179" s="46">
        <v>4.0457099999999997</v>
      </c>
      <c r="T179" s="46">
        <v>3</v>
      </c>
      <c r="U179" s="46">
        <v>45</v>
      </c>
      <c r="V179" s="46">
        <v>53.842399999999998</v>
      </c>
      <c r="W179" s="46">
        <v>12.5151</v>
      </c>
      <c r="X179" s="46">
        <v>13</v>
      </c>
      <c r="Y179" s="46">
        <v>80</v>
      </c>
      <c r="Z179" s="46">
        <v>576.92899999999997</v>
      </c>
      <c r="AA179" s="46">
        <v>112.023</v>
      </c>
      <c r="AB179" s="46">
        <v>360</v>
      </c>
      <c r="AC179" s="46">
        <v>1083</v>
      </c>
      <c r="AD179" s="46">
        <v>262337000</v>
      </c>
      <c r="AE179" s="46">
        <v>438.50599999999997</v>
      </c>
      <c r="AF179" s="46">
        <v>84.4559</v>
      </c>
      <c r="AG179" s="46">
        <v>276</v>
      </c>
      <c r="AH179" s="46">
        <v>822</v>
      </c>
      <c r="AI179" s="46">
        <v>199395000</v>
      </c>
      <c r="AJ179" s="46">
        <v>402.09500000000003</v>
      </c>
      <c r="AK179" s="46">
        <v>77.258899999999997</v>
      </c>
      <c r="AL179" s="46">
        <v>254</v>
      </c>
      <c r="AM179" s="46">
        <v>753</v>
      </c>
      <c r="AN179" s="46">
        <v>182838000</v>
      </c>
      <c r="AO179" s="46">
        <v>3.56731</v>
      </c>
      <c r="AP179" s="46">
        <v>1.41536</v>
      </c>
      <c r="AQ179" s="46">
        <v>0.490041</v>
      </c>
      <c r="AR179" s="46">
        <v>17.587199999999999</v>
      </c>
      <c r="AS179" s="46">
        <v>1622100</v>
      </c>
      <c r="AT179" s="46">
        <v>3.7651300000000001</v>
      </c>
      <c r="AU179" s="46">
        <v>1.4676</v>
      </c>
      <c r="AV179" s="46">
        <v>0.51773499999999995</v>
      </c>
      <c r="AW179" s="46">
        <v>18.302499999999998</v>
      </c>
      <c r="AX179" s="46">
        <v>1712050</v>
      </c>
      <c r="AY179" s="46">
        <v>5.2862400000000003</v>
      </c>
      <c r="AZ179" s="46">
        <v>1.95322</v>
      </c>
      <c r="BA179" s="46">
        <v>1.0859300000000001</v>
      </c>
      <c r="BB179" s="46">
        <v>24.743600000000001</v>
      </c>
      <c r="BC179" s="46">
        <v>2403720</v>
      </c>
    </row>
    <row r="180" spans="1:55" ht="14.25" x14ac:dyDescent="0.25">
      <c r="A180" s="4" t="s">
        <v>2596</v>
      </c>
      <c r="B180" s="45" t="s">
        <v>389</v>
      </c>
      <c r="C180" s="45" t="s">
        <v>389</v>
      </c>
      <c r="D180" s="46">
        <v>18</v>
      </c>
      <c r="E180" s="80">
        <v>568101</v>
      </c>
      <c r="F180" s="46">
        <v>457.97199999999998</v>
      </c>
      <c r="G180" s="46">
        <v>29.0886</v>
      </c>
      <c r="H180" s="46">
        <v>376</v>
      </c>
      <c r="I180" s="46">
        <v>522</v>
      </c>
      <c r="J180" s="46">
        <v>1250.0999999999999</v>
      </c>
      <c r="K180" s="46">
        <v>23.218499999999999</v>
      </c>
      <c r="L180" s="46">
        <v>1192</v>
      </c>
      <c r="M180" s="46">
        <v>1298</v>
      </c>
      <c r="N180" s="46">
        <v>199.953</v>
      </c>
      <c r="O180" s="46">
        <v>2.6109200000000001</v>
      </c>
      <c r="P180" s="46">
        <v>32</v>
      </c>
      <c r="Q180" s="46">
        <v>200</v>
      </c>
      <c r="R180" s="46">
        <v>7.8110900000000001</v>
      </c>
      <c r="S180" s="46">
        <v>6.0793100000000004</v>
      </c>
      <c r="T180" s="46">
        <v>3</v>
      </c>
      <c r="U180" s="46">
        <v>45</v>
      </c>
      <c r="V180" s="46">
        <v>47.908099999999997</v>
      </c>
      <c r="W180" s="46">
        <v>15.213100000000001</v>
      </c>
      <c r="X180" s="46">
        <v>13</v>
      </c>
      <c r="Y180" s="46">
        <v>100</v>
      </c>
      <c r="Z180" s="46">
        <v>837.15099999999995</v>
      </c>
      <c r="AA180" s="46">
        <v>87.147599999999997</v>
      </c>
      <c r="AB180" s="46">
        <v>599</v>
      </c>
      <c r="AC180" s="46">
        <v>1104</v>
      </c>
      <c r="AD180" s="46">
        <v>475586000</v>
      </c>
      <c r="AE180" s="46">
        <v>637.29</v>
      </c>
      <c r="AF180" s="46">
        <v>65.005300000000005</v>
      </c>
      <c r="AG180" s="46">
        <v>459</v>
      </c>
      <c r="AH180" s="46">
        <v>832</v>
      </c>
      <c r="AI180" s="46">
        <v>362045000</v>
      </c>
      <c r="AJ180" s="46">
        <v>584.68600000000004</v>
      </c>
      <c r="AK180" s="46">
        <v>59.264499999999998</v>
      </c>
      <c r="AL180" s="46">
        <v>422</v>
      </c>
      <c r="AM180" s="46">
        <v>760</v>
      </c>
      <c r="AN180" s="46">
        <v>332161000</v>
      </c>
      <c r="AO180" s="46">
        <v>7.8827400000000001</v>
      </c>
      <c r="AP180" s="46">
        <v>1.9488799999999999</v>
      </c>
      <c r="AQ180" s="46">
        <v>3.9935800000000001</v>
      </c>
      <c r="AR180" s="46">
        <v>21.526199999999999</v>
      </c>
      <c r="AS180" s="46">
        <v>4478190</v>
      </c>
      <c r="AT180" s="46">
        <v>8.2447199999999992</v>
      </c>
      <c r="AU180" s="46">
        <v>2.0238399999999999</v>
      </c>
      <c r="AV180" s="46">
        <v>4.2121899999999997</v>
      </c>
      <c r="AW180" s="46">
        <v>22.432500000000001</v>
      </c>
      <c r="AX180" s="46">
        <v>4683830</v>
      </c>
      <c r="AY180" s="46">
        <v>11.2895</v>
      </c>
      <c r="AZ180" s="46">
        <v>2.67476</v>
      </c>
      <c r="BA180" s="46">
        <v>6.0138299999999996</v>
      </c>
      <c r="BB180" s="46">
        <v>29.593599999999999</v>
      </c>
      <c r="BC180" s="46">
        <v>6413580</v>
      </c>
    </row>
    <row r="181" spans="1:55" ht="14.25" x14ac:dyDescent="0.25">
      <c r="A181" s="4" t="s">
        <v>2597</v>
      </c>
      <c r="B181" s="45" t="s">
        <v>341</v>
      </c>
      <c r="C181" s="45" t="s">
        <v>341</v>
      </c>
      <c r="D181" s="46">
        <v>14</v>
      </c>
      <c r="E181" s="80">
        <v>127494</v>
      </c>
      <c r="F181" s="46">
        <v>512.45699999999999</v>
      </c>
      <c r="G181" s="46">
        <v>44.976999999999997</v>
      </c>
      <c r="H181" s="46">
        <v>431</v>
      </c>
      <c r="I181" s="46">
        <v>620</v>
      </c>
      <c r="J181" s="46">
        <v>1202.5899999999999</v>
      </c>
      <c r="K181" s="46">
        <v>40.615099999999998</v>
      </c>
      <c r="L181" s="46">
        <v>1130</v>
      </c>
      <c r="M181" s="46">
        <v>1269</v>
      </c>
      <c r="N181" s="46">
        <v>200</v>
      </c>
      <c r="O181" s="46">
        <v>0</v>
      </c>
      <c r="P181" s="46">
        <v>200</v>
      </c>
      <c r="Q181" s="46">
        <v>200</v>
      </c>
      <c r="R181" s="46">
        <v>23.696300000000001</v>
      </c>
      <c r="S181" s="46">
        <v>11.274100000000001</v>
      </c>
      <c r="T181" s="46">
        <v>3</v>
      </c>
      <c r="U181" s="46">
        <v>45</v>
      </c>
      <c r="V181" s="46">
        <v>83.025000000000006</v>
      </c>
      <c r="W181" s="46">
        <v>12.298999999999999</v>
      </c>
      <c r="X181" s="46">
        <v>13</v>
      </c>
      <c r="Y181" s="46">
        <v>100</v>
      </c>
      <c r="Z181" s="46">
        <v>1165.92</v>
      </c>
      <c r="AA181" s="46">
        <v>138.476</v>
      </c>
      <c r="AB181" s="46">
        <v>685</v>
      </c>
      <c r="AC181" s="46">
        <v>1526</v>
      </c>
      <c r="AD181" s="46">
        <v>148648000</v>
      </c>
      <c r="AE181" s="46">
        <v>881.50400000000002</v>
      </c>
      <c r="AF181" s="46">
        <v>104.503</v>
      </c>
      <c r="AG181" s="46">
        <v>525</v>
      </c>
      <c r="AH181" s="46">
        <v>1150</v>
      </c>
      <c r="AI181" s="46">
        <v>112386000</v>
      </c>
      <c r="AJ181" s="46">
        <v>806.95799999999997</v>
      </c>
      <c r="AK181" s="46">
        <v>95.618600000000001</v>
      </c>
      <c r="AL181" s="46">
        <v>483</v>
      </c>
      <c r="AM181" s="46">
        <v>1052</v>
      </c>
      <c r="AN181" s="46">
        <v>102882000</v>
      </c>
      <c r="AO181" s="46">
        <v>10.5634</v>
      </c>
      <c r="AP181" s="46">
        <v>3.0245299999999999</v>
      </c>
      <c r="AQ181" s="46">
        <v>5.0560900000000002</v>
      </c>
      <c r="AR181" s="46">
        <v>26.495000000000001</v>
      </c>
      <c r="AS181" s="46">
        <v>1346760</v>
      </c>
      <c r="AT181" s="46">
        <v>11.007999999999999</v>
      </c>
      <c r="AU181" s="46">
        <v>3.1366999999999998</v>
      </c>
      <c r="AV181" s="46">
        <v>5.3081500000000004</v>
      </c>
      <c r="AW181" s="46">
        <v>27.5413</v>
      </c>
      <c r="AX181" s="46">
        <v>1403460</v>
      </c>
      <c r="AY181" s="46">
        <v>15.252599999999999</v>
      </c>
      <c r="AZ181" s="46">
        <v>4.2776500000000004</v>
      </c>
      <c r="BA181" s="46">
        <v>7.4717200000000004</v>
      </c>
      <c r="BB181" s="46">
        <v>37.528100000000002</v>
      </c>
      <c r="BC181" s="46">
        <v>1944610</v>
      </c>
    </row>
    <row r="182" spans="1:55" ht="14.25" x14ac:dyDescent="0.25">
      <c r="A182" s="47" t="s">
        <v>2598</v>
      </c>
      <c r="B182" s="45" t="s">
        <v>1812</v>
      </c>
      <c r="C182" s="45" t="s">
        <v>1812</v>
      </c>
      <c r="D182" s="46">
        <v>87</v>
      </c>
      <c r="E182" s="80">
        <v>79830</v>
      </c>
      <c r="F182" s="46">
        <v>466.61700000000002</v>
      </c>
      <c r="G182" s="46">
        <v>28.151599999999998</v>
      </c>
      <c r="H182" s="46">
        <v>386</v>
      </c>
      <c r="I182" s="46">
        <v>551</v>
      </c>
      <c r="J182" s="46">
        <v>1389.85</v>
      </c>
      <c r="K182" s="46">
        <v>12.5113</v>
      </c>
      <c r="L182" s="46">
        <v>1345</v>
      </c>
      <c r="M182" s="46">
        <v>1412</v>
      </c>
      <c r="N182" s="46">
        <v>159.15</v>
      </c>
      <c r="O182" s="46">
        <v>40.239600000000003</v>
      </c>
      <c r="P182" s="46">
        <v>38</v>
      </c>
      <c r="Q182" s="46">
        <v>200</v>
      </c>
      <c r="R182" s="46">
        <v>24.454999999999998</v>
      </c>
      <c r="S182" s="46">
        <v>9.4841200000000008</v>
      </c>
      <c r="T182" s="46">
        <v>3</v>
      </c>
      <c r="U182" s="46">
        <v>45</v>
      </c>
      <c r="V182" s="46">
        <v>84.702799999999996</v>
      </c>
      <c r="W182" s="46">
        <v>13.3858</v>
      </c>
      <c r="X182" s="46">
        <v>54</v>
      </c>
      <c r="Y182" s="46">
        <v>100</v>
      </c>
      <c r="Z182" s="46">
        <v>822.37400000000002</v>
      </c>
      <c r="AA182" s="46">
        <v>67.152699999999996</v>
      </c>
      <c r="AB182" s="46">
        <v>637</v>
      </c>
      <c r="AC182" s="46">
        <v>1007</v>
      </c>
      <c r="AD182" s="46">
        <v>65650100</v>
      </c>
      <c r="AE182" s="46">
        <v>621.35199999999998</v>
      </c>
      <c r="AF182" s="46">
        <v>49.462400000000002</v>
      </c>
      <c r="AG182" s="46">
        <v>484</v>
      </c>
      <c r="AH182" s="46">
        <v>759</v>
      </c>
      <c r="AI182" s="46">
        <v>49602500</v>
      </c>
      <c r="AJ182" s="46">
        <v>568.69399999999996</v>
      </c>
      <c r="AK182" s="46">
        <v>44.916600000000003</v>
      </c>
      <c r="AL182" s="46">
        <v>444</v>
      </c>
      <c r="AM182" s="46">
        <v>694</v>
      </c>
      <c r="AN182" s="46">
        <v>45398800</v>
      </c>
      <c r="AO182" s="46">
        <v>4.6805399999999997</v>
      </c>
      <c r="AP182" s="46">
        <v>1.1938800000000001</v>
      </c>
      <c r="AQ182" s="46">
        <v>1.9321999999999999</v>
      </c>
      <c r="AR182" s="46">
        <v>9.3706499999999995</v>
      </c>
      <c r="AS182" s="46">
        <v>373648</v>
      </c>
      <c r="AT182" s="46">
        <v>4.9118399999999998</v>
      </c>
      <c r="AU182" s="46">
        <v>1.23597</v>
      </c>
      <c r="AV182" s="46">
        <v>2.06881</v>
      </c>
      <c r="AW182" s="46">
        <v>9.7712599999999998</v>
      </c>
      <c r="AX182" s="46">
        <v>392112</v>
      </c>
      <c r="AY182" s="46">
        <v>6.9294000000000002</v>
      </c>
      <c r="AZ182" s="46">
        <v>1.6308400000000001</v>
      </c>
      <c r="BA182" s="46">
        <v>3.1574200000000001</v>
      </c>
      <c r="BB182" s="46">
        <v>13.327999999999999</v>
      </c>
      <c r="BC182" s="46">
        <v>553174</v>
      </c>
    </row>
    <row r="183" spans="1:55" ht="14.25" x14ac:dyDescent="0.25">
      <c r="A183" s="47" t="s">
        <v>2599</v>
      </c>
      <c r="B183" s="45" t="s">
        <v>1813</v>
      </c>
      <c r="C183" s="45" t="s">
        <v>1813</v>
      </c>
      <c r="D183" s="46">
        <v>86</v>
      </c>
      <c r="E183" s="80">
        <v>110696</v>
      </c>
      <c r="F183" s="46">
        <v>712.03399999999999</v>
      </c>
      <c r="G183" s="46">
        <v>101.315</v>
      </c>
      <c r="H183" s="46">
        <v>463</v>
      </c>
      <c r="I183" s="46">
        <v>907</v>
      </c>
      <c r="J183" s="46">
        <v>1175.58</v>
      </c>
      <c r="K183" s="46">
        <v>68.110399999999998</v>
      </c>
      <c r="L183" s="46">
        <v>1108</v>
      </c>
      <c r="M183" s="46">
        <v>1363</v>
      </c>
      <c r="N183" s="46">
        <v>162.005</v>
      </c>
      <c r="O183" s="46">
        <v>43.374299999999998</v>
      </c>
      <c r="P183" s="46">
        <v>5</v>
      </c>
      <c r="Q183" s="46">
        <v>200</v>
      </c>
      <c r="R183" s="46">
        <v>15.048500000000001</v>
      </c>
      <c r="S183" s="46">
        <v>8.1766799999999993</v>
      </c>
      <c r="T183" s="46">
        <v>3</v>
      </c>
      <c r="U183" s="46">
        <v>45</v>
      </c>
      <c r="V183" s="46">
        <v>69.046000000000006</v>
      </c>
      <c r="W183" s="46">
        <v>12.359400000000001</v>
      </c>
      <c r="X183" s="46">
        <v>13</v>
      </c>
      <c r="Y183" s="46">
        <v>100</v>
      </c>
      <c r="Z183" s="46">
        <v>1418.72</v>
      </c>
      <c r="AA183" s="46">
        <v>263.01400000000001</v>
      </c>
      <c r="AB183" s="46">
        <v>768</v>
      </c>
      <c r="AC183" s="46">
        <v>2159</v>
      </c>
      <c r="AD183" s="46">
        <v>157015000</v>
      </c>
      <c r="AE183" s="46">
        <v>1075.6400000000001</v>
      </c>
      <c r="AF183" s="46">
        <v>198.39699999999999</v>
      </c>
      <c r="AG183" s="46">
        <v>584</v>
      </c>
      <c r="AH183" s="46">
        <v>1627</v>
      </c>
      <c r="AI183" s="46">
        <v>119045000</v>
      </c>
      <c r="AJ183" s="46">
        <v>985.58399999999995</v>
      </c>
      <c r="AK183" s="46">
        <v>181.488</v>
      </c>
      <c r="AL183" s="46">
        <v>535</v>
      </c>
      <c r="AM183" s="46">
        <v>1488</v>
      </c>
      <c r="AN183" s="46">
        <v>109079000</v>
      </c>
      <c r="AO183" s="46">
        <v>21.239000000000001</v>
      </c>
      <c r="AP183" s="46">
        <v>8.8962699999999995</v>
      </c>
      <c r="AQ183" s="46">
        <v>3.6333000000000002</v>
      </c>
      <c r="AR183" s="46">
        <v>49.985700000000001</v>
      </c>
      <c r="AS183" s="46">
        <v>2350610</v>
      </c>
      <c r="AT183" s="46">
        <v>22.0824</v>
      </c>
      <c r="AU183" s="46">
        <v>9.2244899999999994</v>
      </c>
      <c r="AV183" s="46">
        <v>3.8249399999999998</v>
      </c>
      <c r="AW183" s="46">
        <v>51.924399999999999</v>
      </c>
      <c r="AX183" s="46">
        <v>2443950</v>
      </c>
      <c r="AY183" s="46">
        <v>30.4711</v>
      </c>
      <c r="AZ183" s="46">
        <v>12.6914</v>
      </c>
      <c r="BA183" s="46">
        <v>5.5522600000000004</v>
      </c>
      <c r="BB183" s="46">
        <v>70.692499999999995</v>
      </c>
      <c r="BC183" s="46">
        <v>3372360</v>
      </c>
    </row>
    <row r="184" spans="1:55" ht="14.25" x14ac:dyDescent="0.25">
      <c r="A184" s="47" t="s">
        <v>2600</v>
      </c>
      <c r="B184" s="45" t="s">
        <v>1814</v>
      </c>
      <c r="C184" s="45" t="s">
        <v>1814</v>
      </c>
      <c r="D184" s="46">
        <v>90</v>
      </c>
      <c r="E184" s="80">
        <v>188907</v>
      </c>
      <c r="F184" s="46">
        <v>639.35199999999998</v>
      </c>
      <c r="G184" s="46">
        <v>136.899</v>
      </c>
      <c r="H184" s="46">
        <v>386</v>
      </c>
      <c r="I184" s="46">
        <v>1029</v>
      </c>
      <c r="J184" s="46">
        <v>1298.9000000000001</v>
      </c>
      <c r="K184" s="46">
        <v>59.617600000000003</v>
      </c>
      <c r="L184" s="46">
        <v>1169</v>
      </c>
      <c r="M184" s="46">
        <v>1392</v>
      </c>
      <c r="N184" s="46">
        <v>144.84200000000001</v>
      </c>
      <c r="O184" s="46">
        <v>48.264499999999998</v>
      </c>
      <c r="P184" s="46">
        <v>5</v>
      </c>
      <c r="Q184" s="46">
        <v>200</v>
      </c>
      <c r="R184" s="46">
        <v>19.9969</v>
      </c>
      <c r="S184" s="46">
        <v>8.4988899999999994</v>
      </c>
      <c r="T184" s="46">
        <v>3</v>
      </c>
      <c r="U184" s="46">
        <v>45</v>
      </c>
      <c r="V184" s="46">
        <v>75.601600000000005</v>
      </c>
      <c r="W184" s="46">
        <v>14.4597</v>
      </c>
      <c r="X184" s="46">
        <v>13</v>
      </c>
      <c r="Y184" s="46">
        <v>100</v>
      </c>
      <c r="Z184" s="46">
        <v>1111.18</v>
      </c>
      <c r="AA184" s="46">
        <v>235.066</v>
      </c>
      <c r="AB184" s="46">
        <v>651</v>
      </c>
      <c r="AC184" s="46">
        <v>1755</v>
      </c>
      <c r="AD184" s="46">
        <v>209881000</v>
      </c>
      <c r="AE184" s="46">
        <v>841.41800000000001</v>
      </c>
      <c r="AF184" s="46">
        <v>177.60599999999999</v>
      </c>
      <c r="AG184" s="46">
        <v>499</v>
      </c>
      <c r="AH184" s="46">
        <v>1328</v>
      </c>
      <c r="AI184" s="46">
        <v>158927000</v>
      </c>
      <c r="AJ184" s="46">
        <v>770.65300000000002</v>
      </c>
      <c r="AK184" s="46">
        <v>162.57</v>
      </c>
      <c r="AL184" s="46">
        <v>459</v>
      </c>
      <c r="AM184" s="46">
        <v>1216</v>
      </c>
      <c r="AN184" s="46">
        <v>145561000</v>
      </c>
      <c r="AO184" s="46">
        <v>12.6311</v>
      </c>
      <c r="AP184" s="46">
        <v>6.7851999999999997</v>
      </c>
      <c r="AQ184" s="46">
        <v>2.6493799999999998</v>
      </c>
      <c r="AR184" s="46">
        <v>44.893000000000001</v>
      </c>
      <c r="AS184" s="46">
        <v>2385760</v>
      </c>
      <c r="AT184" s="46">
        <v>13.154</v>
      </c>
      <c r="AU184" s="46">
        <v>7.0351900000000001</v>
      </c>
      <c r="AV184" s="46">
        <v>2.8070599999999999</v>
      </c>
      <c r="AW184" s="46">
        <v>46.594000000000001</v>
      </c>
      <c r="AX184" s="46">
        <v>2484530</v>
      </c>
      <c r="AY184" s="46">
        <v>18.099900000000002</v>
      </c>
      <c r="AZ184" s="46">
        <v>9.5844100000000001</v>
      </c>
      <c r="BA184" s="46">
        <v>4.1645799999999999</v>
      </c>
      <c r="BB184" s="46">
        <v>64.156800000000004</v>
      </c>
      <c r="BC184" s="46">
        <v>3418720</v>
      </c>
    </row>
    <row r="185" spans="1:55" ht="14.25" x14ac:dyDescent="0.25">
      <c r="A185" s="47" t="s">
        <v>2601</v>
      </c>
      <c r="B185" s="45" t="s">
        <v>1815</v>
      </c>
      <c r="C185" s="45" t="s">
        <v>1815</v>
      </c>
      <c r="D185" s="46">
        <v>88</v>
      </c>
      <c r="E185" s="80">
        <v>2041</v>
      </c>
      <c r="F185" s="46">
        <v>526.85599999999999</v>
      </c>
      <c r="G185" s="46">
        <v>25.2074</v>
      </c>
      <c r="H185" s="46">
        <v>469</v>
      </c>
      <c r="I185" s="46">
        <v>590</v>
      </c>
      <c r="J185" s="46">
        <v>1199.81</v>
      </c>
      <c r="K185" s="46">
        <v>6.0267200000000001</v>
      </c>
      <c r="L185" s="46">
        <v>1186</v>
      </c>
      <c r="M185" s="46">
        <v>1211</v>
      </c>
      <c r="N185" s="46">
        <v>199.065</v>
      </c>
      <c r="O185" s="46">
        <v>8.3224199999999993</v>
      </c>
      <c r="P185" s="46">
        <v>125</v>
      </c>
      <c r="Q185" s="46">
        <v>200</v>
      </c>
      <c r="R185" s="46">
        <v>24.7776</v>
      </c>
      <c r="S185" s="46">
        <v>15.3847</v>
      </c>
      <c r="T185" s="46">
        <v>3</v>
      </c>
      <c r="U185" s="46">
        <v>45</v>
      </c>
      <c r="V185" s="46">
        <v>71.461299999999994</v>
      </c>
      <c r="W185" s="46">
        <v>8.9215</v>
      </c>
      <c r="X185" s="46">
        <v>13</v>
      </c>
      <c r="Y185" s="46">
        <v>100</v>
      </c>
      <c r="Z185" s="46">
        <v>1117.5</v>
      </c>
      <c r="AA185" s="46">
        <v>68.206800000000001</v>
      </c>
      <c r="AB185" s="46">
        <v>808</v>
      </c>
      <c r="AC185" s="46">
        <v>1393</v>
      </c>
      <c r="AD185" s="46">
        <v>2280810</v>
      </c>
      <c r="AE185" s="46">
        <v>846.923</v>
      </c>
      <c r="AF185" s="46">
        <v>50.756399999999999</v>
      </c>
      <c r="AG185" s="46">
        <v>620</v>
      </c>
      <c r="AH185" s="46">
        <v>1050</v>
      </c>
      <c r="AI185" s="46">
        <v>1728570</v>
      </c>
      <c r="AJ185" s="46">
        <v>775.88400000000001</v>
      </c>
      <c r="AK185" s="46">
        <v>46.220300000000002</v>
      </c>
      <c r="AL185" s="46">
        <v>570</v>
      </c>
      <c r="AM185" s="46">
        <v>960</v>
      </c>
      <c r="AN185" s="46">
        <v>1583580</v>
      </c>
      <c r="AO185" s="46">
        <v>12.241400000000001</v>
      </c>
      <c r="AP185" s="46">
        <v>1.7415</v>
      </c>
      <c r="AQ185" s="46">
        <v>6.93912</v>
      </c>
      <c r="AR185" s="46">
        <v>15.9682</v>
      </c>
      <c r="AS185" s="46">
        <v>24984.7</v>
      </c>
      <c r="AT185" s="46">
        <v>12.7517</v>
      </c>
      <c r="AU185" s="46">
        <v>1.8044899999999999</v>
      </c>
      <c r="AV185" s="46">
        <v>7.2613000000000003</v>
      </c>
      <c r="AW185" s="46">
        <v>16.614000000000001</v>
      </c>
      <c r="AX185" s="46">
        <v>26026.2</v>
      </c>
      <c r="AY185" s="46">
        <v>17.5002</v>
      </c>
      <c r="AZ185" s="46">
        <v>2.4285899999999998</v>
      </c>
      <c r="BA185" s="46">
        <v>10.1213</v>
      </c>
      <c r="BB185" s="46">
        <v>22.6967</v>
      </c>
      <c r="BC185" s="46">
        <v>35717.800000000003</v>
      </c>
    </row>
    <row r="186" spans="1:55" ht="14.25" x14ac:dyDescent="0.25">
      <c r="A186" s="47" t="s">
        <v>2602</v>
      </c>
      <c r="B186" s="45" t="s">
        <v>1816</v>
      </c>
      <c r="C186" s="45" t="s">
        <v>1816</v>
      </c>
      <c r="D186" s="46">
        <v>89</v>
      </c>
      <c r="E186" s="80">
        <v>121998</v>
      </c>
      <c r="F186" s="46">
        <v>389.70400000000001</v>
      </c>
      <c r="G186" s="46">
        <v>28.105</v>
      </c>
      <c r="H186" s="46">
        <v>333</v>
      </c>
      <c r="I186" s="46">
        <v>502</v>
      </c>
      <c r="J186" s="46">
        <v>1399.81</v>
      </c>
      <c r="K186" s="46">
        <v>9.9998500000000003</v>
      </c>
      <c r="L186" s="46">
        <v>1311</v>
      </c>
      <c r="M186" s="46">
        <v>1416</v>
      </c>
      <c r="N186" s="46">
        <v>199.755</v>
      </c>
      <c r="O186" s="46">
        <v>4.0877699999999999</v>
      </c>
      <c r="P186" s="46">
        <v>75</v>
      </c>
      <c r="Q186" s="46">
        <v>200</v>
      </c>
      <c r="R186" s="46">
        <v>22.912600000000001</v>
      </c>
      <c r="S186" s="46">
        <v>8.3019700000000007</v>
      </c>
      <c r="T186" s="46">
        <v>3</v>
      </c>
      <c r="U186" s="46">
        <v>45</v>
      </c>
      <c r="V186" s="46">
        <v>83.576999999999998</v>
      </c>
      <c r="W186" s="46">
        <v>14.341100000000001</v>
      </c>
      <c r="X186" s="46">
        <v>13</v>
      </c>
      <c r="Y186" s="46">
        <v>100</v>
      </c>
      <c r="Z186" s="46">
        <v>713.16899999999998</v>
      </c>
      <c r="AA186" s="46">
        <v>62.811199999999999</v>
      </c>
      <c r="AB186" s="46">
        <v>459</v>
      </c>
      <c r="AC186" s="46">
        <v>899</v>
      </c>
      <c r="AD186" s="46">
        <v>86990900</v>
      </c>
      <c r="AE186" s="46">
        <v>538.99699999999996</v>
      </c>
      <c r="AF186" s="46">
        <v>46.220700000000001</v>
      </c>
      <c r="AG186" s="46">
        <v>352</v>
      </c>
      <c r="AH186" s="46">
        <v>677</v>
      </c>
      <c r="AI186" s="46">
        <v>65745800</v>
      </c>
      <c r="AJ186" s="46">
        <v>493.38600000000002</v>
      </c>
      <c r="AK186" s="46">
        <v>41.958199999999998</v>
      </c>
      <c r="AL186" s="46">
        <v>324</v>
      </c>
      <c r="AM186" s="46">
        <v>619</v>
      </c>
      <c r="AN186" s="46">
        <v>60182300</v>
      </c>
      <c r="AO186" s="46">
        <v>3.3596200000000001</v>
      </c>
      <c r="AP186" s="46">
        <v>0.85182400000000003</v>
      </c>
      <c r="AQ186" s="46">
        <v>1.8087899999999999</v>
      </c>
      <c r="AR186" s="46">
        <v>7.1762199999999998</v>
      </c>
      <c r="AS186" s="46">
        <v>409800</v>
      </c>
      <c r="AT186" s="46">
        <v>3.5430999999999999</v>
      </c>
      <c r="AU186" s="46">
        <v>0.88175400000000004</v>
      </c>
      <c r="AV186" s="46">
        <v>1.93519</v>
      </c>
      <c r="AW186" s="46">
        <v>7.4720300000000002</v>
      </c>
      <c r="AX186" s="46">
        <v>432180</v>
      </c>
      <c r="AY186" s="46">
        <v>5.0754200000000003</v>
      </c>
      <c r="AZ186" s="46">
        <v>1.1359600000000001</v>
      </c>
      <c r="BA186" s="46">
        <v>3.0087999999999999</v>
      </c>
      <c r="BB186" s="46">
        <v>10.0227</v>
      </c>
      <c r="BC186" s="46">
        <v>619090</v>
      </c>
    </row>
    <row r="187" spans="1:55" ht="14.25" x14ac:dyDescent="0.25">
      <c r="A187" s="47" t="s">
        <v>2603</v>
      </c>
      <c r="B187" s="45" t="s">
        <v>1817</v>
      </c>
      <c r="C187" s="45" t="s">
        <v>1817</v>
      </c>
      <c r="D187" s="46">
        <v>58</v>
      </c>
      <c r="E187" s="80">
        <v>896</v>
      </c>
      <c r="F187" s="46">
        <v>310.65300000000002</v>
      </c>
      <c r="G187" s="46">
        <v>4.6181200000000002</v>
      </c>
      <c r="H187" s="46">
        <v>263</v>
      </c>
      <c r="I187" s="46">
        <v>314</v>
      </c>
      <c r="J187" s="46">
        <v>1534.98</v>
      </c>
      <c r="K187" s="46">
        <v>2.3209499999999998</v>
      </c>
      <c r="L187" s="46">
        <v>1532</v>
      </c>
      <c r="M187" s="46">
        <v>1556</v>
      </c>
      <c r="N187" s="46">
        <v>200</v>
      </c>
      <c r="O187" s="46">
        <v>0</v>
      </c>
      <c r="P187" s="46">
        <v>200</v>
      </c>
      <c r="Q187" s="46">
        <v>200</v>
      </c>
      <c r="R187" s="46">
        <v>15</v>
      </c>
      <c r="S187" s="46">
        <v>0</v>
      </c>
      <c r="T187" s="46">
        <v>15</v>
      </c>
      <c r="U187" s="46">
        <v>15</v>
      </c>
      <c r="V187" s="46">
        <v>44.1556</v>
      </c>
      <c r="W187" s="46">
        <v>2.2904599999999999</v>
      </c>
      <c r="X187" s="46">
        <v>40</v>
      </c>
      <c r="Y187" s="46">
        <v>54</v>
      </c>
      <c r="Z187" s="46">
        <v>431.07100000000003</v>
      </c>
      <c r="AA187" s="46">
        <v>12.9215</v>
      </c>
      <c r="AB187" s="46">
        <v>405</v>
      </c>
      <c r="AC187" s="46">
        <v>466</v>
      </c>
      <c r="AD187" s="46">
        <v>386240</v>
      </c>
      <c r="AE187" s="46">
        <v>328.16899999999998</v>
      </c>
      <c r="AF187" s="46">
        <v>9.4416399999999996</v>
      </c>
      <c r="AG187" s="46">
        <v>308</v>
      </c>
      <c r="AH187" s="46">
        <v>354</v>
      </c>
      <c r="AI187" s="46">
        <v>294039</v>
      </c>
      <c r="AJ187" s="46">
        <v>300.94600000000003</v>
      </c>
      <c r="AK187" s="46">
        <v>8.6024200000000004</v>
      </c>
      <c r="AL187" s="46">
        <v>282</v>
      </c>
      <c r="AM187" s="46">
        <v>324</v>
      </c>
      <c r="AN187" s="46">
        <v>269648</v>
      </c>
      <c r="AO187" s="46">
        <v>1.9900599999999999</v>
      </c>
      <c r="AP187" s="46">
        <v>0.32682299999999997</v>
      </c>
      <c r="AQ187" s="46">
        <v>0.76538499999999998</v>
      </c>
      <c r="AR187" s="46">
        <v>2.3389899999999999</v>
      </c>
      <c r="AS187" s="46">
        <v>1783.09</v>
      </c>
      <c r="AT187" s="46">
        <v>2.1290300000000002</v>
      </c>
      <c r="AU187" s="46">
        <v>0.343308</v>
      </c>
      <c r="AV187" s="46">
        <v>0.849082</v>
      </c>
      <c r="AW187" s="46">
        <v>2.4929199999999998</v>
      </c>
      <c r="AX187" s="46">
        <v>1907.61</v>
      </c>
      <c r="AY187" s="46">
        <v>3.0941700000000001</v>
      </c>
      <c r="AZ187" s="46">
        <v>0.44556800000000002</v>
      </c>
      <c r="BA187" s="46">
        <v>1.4321299999999999</v>
      </c>
      <c r="BB187" s="46">
        <v>3.55383</v>
      </c>
      <c r="BC187" s="46">
        <v>2772.38</v>
      </c>
    </row>
    <row r="188" spans="1:55" ht="14.25" x14ac:dyDescent="0.25">
      <c r="A188" s="47" t="s">
        <v>2604</v>
      </c>
      <c r="B188" s="45" t="s">
        <v>1819</v>
      </c>
      <c r="C188" s="45" t="s">
        <v>1819</v>
      </c>
      <c r="D188" s="46">
        <v>80</v>
      </c>
      <c r="E188" s="80">
        <v>803545</v>
      </c>
      <c r="F188" s="46">
        <v>367.714</v>
      </c>
      <c r="G188" s="46">
        <v>65.705399999999997</v>
      </c>
      <c r="H188" s="46">
        <v>257</v>
      </c>
      <c r="I188" s="46">
        <v>571</v>
      </c>
      <c r="J188" s="46">
        <v>1360.78</v>
      </c>
      <c r="K188" s="46">
        <v>76.355999999999995</v>
      </c>
      <c r="L188" s="46">
        <v>1215</v>
      </c>
      <c r="M188" s="46">
        <v>1510</v>
      </c>
      <c r="N188" s="46">
        <v>185.654</v>
      </c>
      <c r="O188" s="46">
        <v>41.069000000000003</v>
      </c>
      <c r="P188" s="46">
        <v>18</v>
      </c>
      <c r="Q188" s="46">
        <v>200</v>
      </c>
      <c r="R188" s="46">
        <v>15.139200000000001</v>
      </c>
      <c r="S188" s="46">
        <v>7.0503499999999999</v>
      </c>
      <c r="T188" s="46">
        <v>3</v>
      </c>
      <c r="U188" s="46">
        <v>45</v>
      </c>
      <c r="V188" s="46">
        <v>68.123099999999994</v>
      </c>
      <c r="W188" s="46">
        <v>11.4976</v>
      </c>
      <c r="X188" s="46">
        <v>13</v>
      </c>
      <c r="Y188" s="46">
        <v>100</v>
      </c>
      <c r="Z188" s="46">
        <v>687.35</v>
      </c>
      <c r="AA188" s="46">
        <v>151.14400000000001</v>
      </c>
      <c r="AB188" s="46">
        <v>389</v>
      </c>
      <c r="AC188" s="46">
        <v>1250</v>
      </c>
      <c r="AD188" s="46">
        <v>552288000</v>
      </c>
      <c r="AE188" s="46">
        <v>521.10599999999999</v>
      </c>
      <c r="AF188" s="46">
        <v>114.494</v>
      </c>
      <c r="AG188" s="46">
        <v>298</v>
      </c>
      <c r="AH188" s="46">
        <v>943</v>
      </c>
      <c r="AI188" s="46">
        <v>418710000</v>
      </c>
      <c r="AJ188" s="46">
        <v>477.45400000000001</v>
      </c>
      <c r="AK188" s="46">
        <v>104.88800000000001</v>
      </c>
      <c r="AL188" s="46">
        <v>274</v>
      </c>
      <c r="AM188" s="46">
        <v>862</v>
      </c>
      <c r="AN188" s="46">
        <v>383636000</v>
      </c>
      <c r="AO188" s="46">
        <v>3.5236900000000002</v>
      </c>
      <c r="AP188" s="46">
        <v>2.9929100000000002</v>
      </c>
      <c r="AQ188" s="46">
        <v>0.26352599999999998</v>
      </c>
      <c r="AR188" s="46">
        <v>18.251100000000001</v>
      </c>
      <c r="AS188" s="46">
        <v>2831300</v>
      </c>
      <c r="AT188" s="46">
        <v>3.7167300000000001</v>
      </c>
      <c r="AU188" s="46">
        <v>3.10467</v>
      </c>
      <c r="AV188" s="46">
        <v>0.28323900000000002</v>
      </c>
      <c r="AW188" s="46">
        <v>18.9924</v>
      </c>
      <c r="AX188" s="46">
        <v>2986400</v>
      </c>
      <c r="AY188" s="46">
        <v>5.3267600000000002</v>
      </c>
      <c r="AZ188" s="46">
        <v>4.1266600000000002</v>
      </c>
      <c r="BA188" s="46">
        <v>0.42677599999999999</v>
      </c>
      <c r="BB188" s="46">
        <v>25.680599999999998</v>
      </c>
      <c r="BC188" s="46">
        <v>4280070</v>
      </c>
    </row>
    <row r="189" spans="1:55" ht="14.25" x14ac:dyDescent="0.25">
      <c r="A189" s="47" t="s">
        <v>2605</v>
      </c>
      <c r="B189" s="45" t="s">
        <v>1820</v>
      </c>
      <c r="C189" s="45" t="s">
        <v>1820</v>
      </c>
      <c r="D189" s="46">
        <v>82</v>
      </c>
      <c r="E189" s="80">
        <v>1453708</v>
      </c>
      <c r="F189" s="46">
        <v>302.04500000000002</v>
      </c>
      <c r="G189" s="46">
        <v>27.649899999999999</v>
      </c>
      <c r="H189" s="46">
        <v>247</v>
      </c>
      <c r="I189" s="46">
        <v>393</v>
      </c>
      <c r="J189" s="46">
        <v>1485.13</v>
      </c>
      <c r="K189" s="46">
        <v>68.246300000000005</v>
      </c>
      <c r="L189" s="46">
        <v>1311</v>
      </c>
      <c r="M189" s="46">
        <v>1571</v>
      </c>
      <c r="N189" s="46">
        <v>199.25299999999999</v>
      </c>
      <c r="O189" s="46">
        <v>7.7411300000000001</v>
      </c>
      <c r="P189" s="46">
        <v>18</v>
      </c>
      <c r="Q189" s="46">
        <v>200</v>
      </c>
      <c r="R189" s="46">
        <v>12.5413</v>
      </c>
      <c r="S189" s="46">
        <v>3.53383</v>
      </c>
      <c r="T189" s="46">
        <v>3</v>
      </c>
      <c r="U189" s="46">
        <v>45</v>
      </c>
      <c r="V189" s="46">
        <v>53.866599999999998</v>
      </c>
      <c r="W189" s="46">
        <v>8.2167300000000001</v>
      </c>
      <c r="X189" s="46">
        <v>13</v>
      </c>
      <c r="Y189" s="46">
        <v>80</v>
      </c>
      <c r="Z189" s="46">
        <v>473.00400000000002</v>
      </c>
      <c r="AA189" s="46">
        <v>75.096100000000007</v>
      </c>
      <c r="AB189" s="46">
        <v>337</v>
      </c>
      <c r="AC189" s="46">
        <v>775</v>
      </c>
      <c r="AD189" s="46">
        <v>687553000</v>
      </c>
      <c r="AE189" s="46">
        <v>359.53500000000003</v>
      </c>
      <c r="AF189" s="46">
        <v>56.903100000000002</v>
      </c>
      <c r="AG189" s="46">
        <v>258</v>
      </c>
      <c r="AH189" s="46">
        <v>587</v>
      </c>
      <c r="AI189" s="46">
        <v>522615000</v>
      </c>
      <c r="AJ189" s="46">
        <v>329.678</v>
      </c>
      <c r="AK189" s="46">
        <v>52.136499999999998</v>
      </c>
      <c r="AL189" s="46">
        <v>237</v>
      </c>
      <c r="AM189" s="46">
        <v>537</v>
      </c>
      <c r="AN189" s="46">
        <v>479215000</v>
      </c>
      <c r="AO189" s="46">
        <v>1.74048</v>
      </c>
      <c r="AP189" s="46">
        <v>0.61765000000000003</v>
      </c>
      <c r="AQ189" s="46">
        <v>0.207235</v>
      </c>
      <c r="AR189" s="46">
        <v>5.5202400000000003</v>
      </c>
      <c r="AS189" s="46">
        <v>2529940</v>
      </c>
      <c r="AT189" s="46">
        <v>1.8706</v>
      </c>
      <c r="AU189" s="46">
        <v>0.64102400000000004</v>
      </c>
      <c r="AV189" s="46">
        <v>0.22486900000000001</v>
      </c>
      <c r="AW189" s="46">
        <v>5.7883899999999997</v>
      </c>
      <c r="AX189" s="46">
        <v>2719090</v>
      </c>
      <c r="AY189" s="46">
        <v>2.8115999999999999</v>
      </c>
      <c r="AZ189" s="46">
        <v>0.84484899999999996</v>
      </c>
      <c r="BA189" s="46">
        <v>0.354294</v>
      </c>
      <c r="BB189" s="46">
        <v>7.9421299999999997</v>
      </c>
      <c r="BC189" s="46">
        <v>4086910</v>
      </c>
    </row>
    <row r="190" spans="1:55" ht="14.25" x14ac:dyDescent="0.25">
      <c r="A190" s="47" t="s">
        <v>2606</v>
      </c>
      <c r="B190" s="45" t="s">
        <v>1821</v>
      </c>
      <c r="C190" s="45" t="s">
        <v>1821</v>
      </c>
      <c r="D190" s="46">
        <v>81</v>
      </c>
      <c r="E190" s="80">
        <v>2093</v>
      </c>
      <c r="F190" s="46">
        <v>290.30700000000002</v>
      </c>
      <c r="G190" s="46">
        <v>6.21624</v>
      </c>
      <c r="H190" s="46">
        <v>279</v>
      </c>
      <c r="I190" s="46">
        <v>318</v>
      </c>
      <c r="J190" s="46">
        <v>1491.2</v>
      </c>
      <c r="K190" s="46">
        <v>14.8131</v>
      </c>
      <c r="L190" s="46">
        <v>1467</v>
      </c>
      <c r="M190" s="46">
        <v>1510</v>
      </c>
      <c r="N190" s="46">
        <v>199.095</v>
      </c>
      <c r="O190" s="46">
        <v>12.064</v>
      </c>
      <c r="P190" s="46">
        <v>18</v>
      </c>
      <c r="Q190" s="46">
        <v>200</v>
      </c>
      <c r="R190" s="46">
        <v>17.817499999999999</v>
      </c>
      <c r="S190" s="46">
        <v>2.4884300000000001</v>
      </c>
      <c r="T190" s="46">
        <v>3</v>
      </c>
      <c r="U190" s="46">
        <v>20</v>
      </c>
      <c r="V190" s="46">
        <v>73.342399999999998</v>
      </c>
      <c r="W190" s="46">
        <v>7.0812900000000001</v>
      </c>
      <c r="X190" s="46">
        <v>40</v>
      </c>
      <c r="Y190" s="46">
        <v>80</v>
      </c>
      <c r="Z190" s="46">
        <v>494.93400000000003</v>
      </c>
      <c r="AA190" s="46">
        <v>17.9801</v>
      </c>
      <c r="AB190" s="46">
        <v>417</v>
      </c>
      <c r="AC190" s="46">
        <v>552</v>
      </c>
      <c r="AD190" s="46">
        <v>1035900</v>
      </c>
      <c r="AE190" s="46">
        <v>374.798</v>
      </c>
      <c r="AF190" s="46">
        <v>13.2507</v>
      </c>
      <c r="AG190" s="46">
        <v>318</v>
      </c>
      <c r="AH190" s="46">
        <v>418</v>
      </c>
      <c r="AI190" s="46">
        <v>784452</v>
      </c>
      <c r="AJ190" s="46">
        <v>343.19099999999997</v>
      </c>
      <c r="AK190" s="46">
        <v>12.045299999999999</v>
      </c>
      <c r="AL190" s="46">
        <v>292</v>
      </c>
      <c r="AM190" s="46">
        <v>382</v>
      </c>
      <c r="AN190" s="46">
        <v>718299</v>
      </c>
      <c r="AO190" s="46">
        <v>1.10301</v>
      </c>
      <c r="AP190" s="46">
        <v>0.15026900000000001</v>
      </c>
      <c r="AQ190" s="46">
        <v>0.334953</v>
      </c>
      <c r="AR190" s="46">
        <v>1.4752099999999999</v>
      </c>
      <c r="AS190" s="46">
        <v>2308.61</v>
      </c>
      <c r="AT190" s="46">
        <v>1.2071400000000001</v>
      </c>
      <c r="AU190" s="46">
        <v>0.157697</v>
      </c>
      <c r="AV190" s="46">
        <v>0.35725499999999999</v>
      </c>
      <c r="AW190" s="46">
        <v>1.59232</v>
      </c>
      <c r="AX190" s="46">
        <v>2526.54</v>
      </c>
      <c r="AY190" s="46">
        <v>1.9838</v>
      </c>
      <c r="AZ190" s="46">
        <v>0.20877999999999999</v>
      </c>
      <c r="BA190" s="46">
        <v>0.52205900000000005</v>
      </c>
      <c r="BB190" s="46">
        <v>2.4860699999999998</v>
      </c>
      <c r="BC190" s="46">
        <v>4152.1000000000004</v>
      </c>
    </row>
    <row r="191" spans="1:55" ht="14.25" x14ac:dyDescent="0.25">
      <c r="A191" s="47" t="s">
        <v>2607</v>
      </c>
      <c r="B191" s="45" t="s">
        <v>1822</v>
      </c>
      <c r="C191" s="45" t="s">
        <v>1822</v>
      </c>
      <c r="D191" s="46">
        <v>84</v>
      </c>
      <c r="E191" s="80">
        <v>454842</v>
      </c>
      <c r="F191" s="46">
        <v>366.63299999999998</v>
      </c>
      <c r="G191" s="46">
        <v>37.185699999999997</v>
      </c>
      <c r="H191" s="46">
        <v>280</v>
      </c>
      <c r="I191" s="46">
        <v>560</v>
      </c>
      <c r="J191" s="46">
        <v>1434.86</v>
      </c>
      <c r="K191" s="46">
        <v>68.290700000000001</v>
      </c>
      <c r="L191" s="46">
        <v>1215</v>
      </c>
      <c r="M191" s="46">
        <v>1535</v>
      </c>
      <c r="N191" s="46">
        <v>198.386</v>
      </c>
      <c r="O191" s="46">
        <v>16.036899999999999</v>
      </c>
      <c r="P191" s="46">
        <v>18</v>
      </c>
      <c r="Q191" s="46">
        <v>200</v>
      </c>
      <c r="R191" s="46">
        <v>14.5656</v>
      </c>
      <c r="S191" s="46">
        <v>4.04636</v>
      </c>
      <c r="T191" s="46">
        <v>3</v>
      </c>
      <c r="U191" s="46">
        <v>45</v>
      </c>
      <c r="V191" s="46">
        <v>53.842300000000002</v>
      </c>
      <c r="W191" s="46">
        <v>12.516</v>
      </c>
      <c r="X191" s="46">
        <v>13</v>
      </c>
      <c r="Y191" s="46">
        <v>80</v>
      </c>
      <c r="Z191" s="46">
        <v>576.92700000000002</v>
      </c>
      <c r="AA191" s="46">
        <v>112.018</v>
      </c>
      <c r="AB191" s="46">
        <v>360</v>
      </c>
      <c r="AC191" s="46">
        <v>1083</v>
      </c>
      <c r="AD191" s="46">
        <v>262368000</v>
      </c>
      <c r="AE191" s="46">
        <v>438.505</v>
      </c>
      <c r="AF191" s="46">
        <v>84.451800000000006</v>
      </c>
      <c r="AG191" s="46">
        <v>276</v>
      </c>
      <c r="AH191" s="46">
        <v>822</v>
      </c>
      <c r="AI191" s="46">
        <v>199418000</v>
      </c>
      <c r="AJ191" s="46">
        <v>402.09399999999999</v>
      </c>
      <c r="AK191" s="46">
        <v>77.255099999999999</v>
      </c>
      <c r="AL191" s="46">
        <v>254</v>
      </c>
      <c r="AM191" s="46">
        <v>753</v>
      </c>
      <c r="AN191" s="46">
        <v>182859000</v>
      </c>
      <c r="AO191" s="46">
        <v>3.5672600000000001</v>
      </c>
      <c r="AP191" s="46">
        <v>1.4153199999999999</v>
      </c>
      <c r="AQ191" s="46">
        <v>0.490041</v>
      </c>
      <c r="AR191" s="46">
        <v>17.587199999999999</v>
      </c>
      <c r="AS191" s="46">
        <v>1622270</v>
      </c>
      <c r="AT191" s="46">
        <v>3.7650700000000001</v>
      </c>
      <c r="AU191" s="46">
        <v>1.46756</v>
      </c>
      <c r="AV191" s="46">
        <v>0.51773499999999995</v>
      </c>
      <c r="AW191" s="46">
        <v>18.302499999999998</v>
      </c>
      <c r="AX191" s="46">
        <v>1712230</v>
      </c>
      <c r="AY191" s="46">
        <v>5.2861500000000001</v>
      </c>
      <c r="AZ191" s="46">
        <v>1.9531700000000001</v>
      </c>
      <c r="BA191" s="46">
        <v>1.0859300000000001</v>
      </c>
      <c r="BB191" s="46">
        <v>24.743600000000001</v>
      </c>
      <c r="BC191" s="46">
        <v>2403970</v>
      </c>
    </row>
    <row r="192" spans="1:55" ht="14.25" x14ac:dyDescent="0.25">
      <c r="A192" s="47" t="s">
        <v>2608</v>
      </c>
      <c r="B192" s="45" t="s">
        <v>1823</v>
      </c>
      <c r="C192" s="45" t="s">
        <v>1823</v>
      </c>
      <c r="D192" s="46">
        <v>78</v>
      </c>
      <c r="E192" s="80">
        <v>8115</v>
      </c>
      <c r="F192" s="46">
        <v>292.49200000000002</v>
      </c>
      <c r="G192" s="46">
        <v>16.727799999999998</v>
      </c>
      <c r="H192" s="46">
        <v>266</v>
      </c>
      <c r="I192" s="46">
        <v>323</v>
      </c>
      <c r="J192" s="46">
        <v>1541.67</v>
      </c>
      <c r="K192" s="46">
        <v>10.659700000000001</v>
      </c>
      <c r="L192" s="46">
        <v>1525</v>
      </c>
      <c r="M192" s="46">
        <v>1563</v>
      </c>
      <c r="N192" s="46">
        <v>200</v>
      </c>
      <c r="O192" s="46">
        <v>0</v>
      </c>
      <c r="P192" s="46">
        <v>200</v>
      </c>
      <c r="Q192" s="46">
        <v>200</v>
      </c>
      <c r="R192" s="46">
        <v>15.0587</v>
      </c>
      <c r="S192" s="46">
        <v>1.3222100000000001</v>
      </c>
      <c r="T192" s="46">
        <v>10</v>
      </c>
      <c r="U192" s="46">
        <v>33</v>
      </c>
      <c r="V192" s="46">
        <v>53.274099999999997</v>
      </c>
      <c r="W192" s="46">
        <v>8.2098600000000008</v>
      </c>
      <c r="X192" s="46">
        <v>40</v>
      </c>
      <c r="Y192" s="46">
        <v>74</v>
      </c>
      <c r="Z192" s="46">
        <v>424.464</v>
      </c>
      <c r="AA192" s="46">
        <v>23.6265</v>
      </c>
      <c r="AB192" s="46">
        <v>375</v>
      </c>
      <c r="AC192" s="46">
        <v>463</v>
      </c>
      <c r="AD192" s="46">
        <v>3444520</v>
      </c>
      <c r="AE192" s="46">
        <v>322.65800000000002</v>
      </c>
      <c r="AF192" s="46">
        <v>17.750399999999999</v>
      </c>
      <c r="AG192" s="46">
        <v>286</v>
      </c>
      <c r="AH192" s="46">
        <v>352</v>
      </c>
      <c r="AI192" s="46">
        <v>2618370</v>
      </c>
      <c r="AJ192" s="46">
        <v>295.91399999999999</v>
      </c>
      <c r="AK192" s="46">
        <v>16.212399999999999</v>
      </c>
      <c r="AL192" s="46">
        <v>262</v>
      </c>
      <c r="AM192" s="46">
        <v>323</v>
      </c>
      <c r="AN192" s="46">
        <v>2401350</v>
      </c>
      <c r="AO192" s="46">
        <v>1.57874</v>
      </c>
      <c r="AP192" s="46">
        <v>0.35061199999999998</v>
      </c>
      <c r="AQ192" s="46">
        <v>0.78081299999999998</v>
      </c>
      <c r="AR192" s="46">
        <v>2.5344199999999999</v>
      </c>
      <c r="AS192" s="46">
        <v>12811.5</v>
      </c>
      <c r="AT192" s="46">
        <v>1.7028300000000001</v>
      </c>
      <c r="AU192" s="46">
        <v>0.364396</v>
      </c>
      <c r="AV192" s="46">
        <v>0.86414100000000005</v>
      </c>
      <c r="AW192" s="46">
        <v>2.6962899999999999</v>
      </c>
      <c r="AX192" s="46">
        <v>13818.4</v>
      </c>
      <c r="AY192" s="46">
        <v>2.5678999999999998</v>
      </c>
      <c r="AZ192" s="46">
        <v>0.45757399999999998</v>
      </c>
      <c r="BA192" s="46">
        <v>1.44858</v>
      </c>
      <c r="BB192" s="46">
        <v>3.8125900000000001</v>
      </c>
      <c r="BC192" s="46">
        <v>20838.5</v>
      </c>
    </row>
    <row r="193" spans="1:55" ht="14.25" x14ac:dyDescent="0.25">
      <c r="A193" s="47" t="s">
        <v>2609</v>
      </c>
      <c r="B193" s="45" t="s">
        <v>1824</v>
      </c>
      <c r="C193" s="45" t="s">
        <v>1824</v>
      </c>
      <c r="D193" s="46">
        <v>83</v>
      </c>
      <c r="E193" s="80">
        <v>19412</v>
      </c>
      <c r="F193" s="46">
        <v>263.10199999999998</v>
      </c>
      <c r="G193" s="46">
        <v>6.3319099999999997</v>
      </c>
      <c r="H193" s="46">
        <v>251</v>
      </c>
      <c r="I193" s="46">
        <v>280</v>
      </c>
      <c r="J193" s="46">
        <v>1558.23</v>
      </c>
      <c r="K193" s="46">
        <v>5.8531700000000004</v>
      </c>
      <c r="L193" s="46">
        <v>1543</v>
      </c>
      <c r="M193" s="46">
        <v>1569</v>
      </c>
      <c r="N193" s="46">
        <v>200</v>
      </c>
      <c r="O193" s="46">
        <v>0</v>
      </c>
      <c r="P193" s="46">
        <v>200</v>
      </c>
      <c r="Q193" s="46">
        <v>200</v>
      </c>
      <c r="R193" s="46">
        <v>11.362500000000001</v>
      </c>
      <c r="S193" s="46">
        <v>2.2349399999999999</v>
      </c>
      <c r="T193" s="46">
        <v>5</v>
      </c>
      <c r="U193" s="46">
        <v>26</v>
      </c>
      <c r="V193" s="46">
        <v>53.251100000000001</v>
      </c>
      <c r="W193" s="46">
        <v>6.5883399999999996</v>
      </c>
      <c r="X193" s="46">
        <v>40</v>
      </c>
      <c r="Y193" s="46">
        <v>66</v>
      </c>
      <c r="Z193" s="46">
        <v>388.21300000000002</v>
      </c>
      <c r="AA193" s="46">
        <v>14.176399999999999</v>
      </c>
      <c r="AB193" s="46">
        <v>356</v>
      </c>
      <c r="AC193" s="46">
        <v>428</v>
      </c>
      <c r="AD193" s="46">
        <v>7535990</v>
      </c>
      <c r="AE193" s="46">
        <v>295.07</v>
      </c>
      <c r="AF193" s="46">
        <v>10.4604</v>
      </c>
      <c r="AG193" s="46">
        <v>271</v>
      </c>
      <c r="AH193" s="46">
        <v>325</v>
      </c>
      <c r="AI193" s="46">
        <v>5727910</v>
      </c>
      <c r="AJ193" s="46">
        <v>270.57400000000001</v>
      </c>
      <c r="AK193" s="46">
        <v>9.55288</v>
      </c>
      <c r="AL193" s="46">
        <v>249</v>
      </c>
      <c r="AM193" s="46">
        <v>297</v>
      </c>
      <c r="AN193" s="46">
        <v>5252390</v>
      </c>
      <c r="AO193" s="46">
        <v>1.1095200000000001</v>
      </c>
      <c r="AP193" s="46">
        <v>0.150919</v>
      </c>
      <c r="AQ193" s="46">
        <v>0.85572499999999996</v>
      </c>
      <c r="AR193" s="46">
        <v>1.8188899999999999</v>
      </c>
      <c r="AS193" s="46">
        <v>21538</v>
      </c>
      <c r="AT193" s="46">
        <v>1.2161599999999999</v>
      </c>
      <c r="AU193" s="46">
        <v>0.15701799999999999</v>
      </c>
      <c r="AV193" s="46">
        <v>0.95314100000000002</v>
      </c>
      <c r="AW193" s="46">
        <v>1.9529099999999999</v>
      </c>
      <c r="AX193" s="46">
        <v>23608</v>
      </c>
      <c r="AY193" s="46">
        <v>1.9396800000000001</v>
      </c>
      <c r="AZ193" s="46">
        <v>0.19240099999999999</v>
      </c>
      <c r="BA193" s="46">
        <v>1.6115299999999999</v>
      </c>
      <c r="BB193" s="46">
        <v>2.85283</v>
      </c>
      <c r="BC193" s="46">
        <v>37653</v>
      </c>
    </row>
    <row r="194" spans="1:55" ht="14.25" x14ac:dyDescent="0.25">
      <c r="A194" s="47" t="s">
        <v>2610</v>
      </c>
      <c r="B194" s="45" t="s">
        <v>1825</v>
      </c>
      <c r="C194" s="45" t="s">
        <v>1825</v>
      </c>
      <c r="D194" s="46">
        <v>85</v>
      </c>
      <c r="E194" s="80">
        <v>222919</v>
      </c>
      <c r="F194" s="46">
        <v>590.44799999999998</v>
      </c>
      <c r="G194" s="46">
        <v>112.354</v>
      </c>
      <c r="H194" s="46">
        <v>437</v>
      </c>
      <c r="I194" s="46">
        <v>864</v>
      </c>
      <c r="J194" s="46">
        <v>1108.42</v>
      </c>
      <c r="K194" s="46">
        <v>14.0465</v>
      </c>
      <c r="L194" s="46">
        <v>1080</v>
      </c>
      <c r="M194" s="46">
        <v>1141</v>
      </c>
      <c r="N194" s="46">
        <v>173.953</v>
      </c>
      <c r="O194" s="46">
        <v>39.164900000000003</v>
      </c>
      <c r="P194" s="46">
        <v>5</v>
      </c>
      <c r="Q194" s="46">
        <v>200</v>
      </c>
      <c r="R194" s="46">
        <v>14.083399999999999</v>
      </c>
      <c r="S194" s="46">
        <v>7.4945599999999999</v>
      </c>
      <c r="T194" s="46">
        <v>3</v>
      </c>
      <c r="U194" s="46">
        <v>45</v>
      </c>
      <c r="V194" s="46">
        <v>66.330799999999996</v>
      </c>
      <c r="W194" s="46">
        <v>14.7799</v>
      </c>
      <c r="X194" s="46">
        <v>13</v>
      </c>
      <c r="Y194" s="46">
        <v>100</v>
      </c>
      <c r="Z194" s="46">
        <v>1367.99</v>
      </c>
      <c r="AA194" s="46">
        <v>185.37899999999999</v>
      </c>
      <c r="AB194" s="46">
        <v>885</v>
      </c>
      <c r="AC194" s="46">
        <v>1982</v>
      </c>
      <c r="AD194" s="46">
        <v>304863000</v>
      </c>
      <c r="AE194" s="46">
        <v>1037.8599999999999</v>
      </c>
      <c r="AF194" s="46">
        <v>140.166</v>
      </c>
      <c r="AG194" s="46">
        <v>679</v>
      </c>
      <c r="AH194" s="46">
        <v>1495</v>
      </c>
      <c r="AI194" s="46">
        <v>231292000</v>
      </c>
      <c r="AJ194" s="46">
        <v>951.16</v>
      </c>
      <c r="AK194" s="46">
        <v>128.33600000000001</v>
      </c>
      <c r="AL194" s="46">
        <v>624</v>
      </c>
      <c r="AM194" s="46">
        <v>1368</v>
      </c>
      <c r="AN194" s="46">
        <v>211971000</v>
      </c>
      <c r="AO194" s="46">
        <v>17.275700000000001</v>
      </c>
      <c r="AP194" s="46">
        <v>9.4771199999999993</v>
      </c>
      <c r="AQ194" s="46">
        <v>3.71509</v>
      </c>
      <c r="AR194" s="46">
        <v>59.123800000000003</v>
      </c>
      <c r="AS194" s="46">
        <v>3849980</v>
      </c>
      <c r="AT194" s="46">
        <v>17.979199999999999</v>
      </c>
      <c r="AU194" s="46">
        <v>9.8353199999999994</v>
      </c>
      <c r="AV194" s="46">
        <v>3.9099499999999998</v>
      </c>
      <c r="AW194" s="46">
        <v>61.499299999999998</v>
      </c>
      <c r="AX194" s="46">
        <v>4006760</v>
      </c>
      <c r="AY194" s="46">
        <v>24.854099999999999</v>
      </c>
      <c r="AZ194" s="46">
        <v>13.419700000000001</v>
      </c>
      <c r="BA194" s="46">
        <v>5.8466300000000002</v>
      </c>
      <c r="BB194" s="46">
        <v>83.360900000000001</v>
      </c>
      <c r="BC194" s="46">
        <v>5538860</v>
      </c>
    </row>
    <row r="195" spans="1:55" ht="14.25" x14ac:dyDescent="0.25">
      <c r="A195" s="47" t="s">
        <v>2611</v>
      </c>
      <c r="B195" s="45" t="s">
        <v>1826</v>
      </c>
      <c r="C195" s="45" t="s">
        <v>1826</v>
      </c>
      <c r="D195" s="46">
        <v>100</v>
      </c>
      <c r="E195" s="80">
        <v>695640</v>
      </c>
      <c r="F195" s="46">
        <v>460.40800000000002</v>
      </c>
      <c r="G195" s="46">
        <v>53.6646</v>
      </c>
      <c r="H195" s="46">
        <v>317</v>
      </c>
      <c r="I195" s="46">
        <v>639</v>
      </c>
      <c r="J195" s="46">
        <v>1424.25</v>
      </c>
      <c r="K195" s="46">
        <v>34.705599999999997</v>
      </c>
      <c r="L195" s="46">
        <v>1345</v>
      </c>
      <c r="M195" s="46">
        <v>1499</v>
      </c>
      <c r="N195" s="46">
        <v>158.11799999999999</v>
      </c>
      <c r="O195" s="46">
        <v>43.546700000000001</v>
      </c>
      <c r="P195" s="46">
        <v>5</v>
      </c>
      <c r="Q195" s="46">
        <v>200</v>
      </c>
      <c r="R195" s="46">
        <v>24.582100000000001</v>
      </c>
      <c r="S195" s="46">
        <v>5.5365900000000003</v>
      </c>
      <c r="T195" s="46">
        <v>3</v>
      </c>
      <c r="U195" s="46">
        <v>45</v>
      </c>
      <c r="V195" s="46">
        <v>88.137900000000002</v>
      </c>
      <c r="W195" s="46">
        <v>13.680899999999999</v>
      </c>
      <c r="X195" s="46">
        <v>50</v>
      </c>
      <c r="Y195" s="46">
        <v>100</v>
      </c>
      <c r="Z195" s="46">
        <v>790.44</v>
      </c>
      <c r="AA195" s="46">
        <v>101.965</v>
      </c>
      <c r="AB195" s="46">
        <v>498</v>
      </c>
      <c r="AC195" s="46">
        <v>1148</v>
      </c>
      <c r="AD195" s="46">
        <v>549848000</v>
      </c>
      <c r="AE195" s="46">
        <v>596.81100000000004</v>
      </c>
      <c r="AF195" s="46">
        <v>76.3249</v>
      </c>
      <c r="AG195" s="46">
        <v>378</v>
      </c>
      <c r="AH195" s="46">
        <v>865</v>
      </c>
      <c r="AI195" s="46">
        <v>415156000</v>
      </c>
      <c r="AJ195" s="46">
        <v>546.11900000000003</v>
      </c>
      <c r="AK195" s="46">
        <v>69.658600000000007</v>
      </c>
      <c r="AL195" s="46">
        <v>347</v>
      </c>
      <c r="AM195" s="46">
        <v>791</v>
      </c>
      <c r="AN195" s="46">
        <v>379893000</v>
      </c>
      <c r="AO195" s="46">
        <v>4.2102000000000004</v>
      </c>
      <c r="AP195" s="46">
        <v>1.7255499999999999</v>
      </c>
      <c r="AQ195" s="46">
        <v>0.19587499999999999</v>
      </c>
      <c r="AR195" s="46">
        <v>16.5245</v>
      </c>
      <c r="AS195" s="46">
        <v>2928710</v>
      </c>
      <c r="AT195" s="46">
        <v>4.4234900000000001</v>
      </c>
      <c r="AU195" s="46">
        <v>1.7885</v>
      </c>
      <c r="AV195" s="46">
        <v>0.21285299999999999</v>
      </c>
      <c r="AW195" s="46">
        <v>17.2013</v>
      </c>
      <c r="AX195" s="46">
        <v>3077080</v>
      </c>
      <c r="AY195" s="46">
        <v>6.2781000000000002</v>
      </c>
      <c r="AZ195" s="46">
        <v>2.3750499999999999</v>
      </c>
      <c r="BA195" s="46">
        <v>0.34648600000000002</v>
      </c>
      <c r="BB195" s="46">
        <v>23.114000000000001</v>
      </c>
      <c r="BC195" s="46">
        <v>4367190</v>
      </c>
    </row>
    <row r="196" spans="1:55" ht="14.25" x14ac:dyDescent="0.25">
      <c r="A196" s="47" t="s">
        <v>2612</v>
      </c>
      <c r="B196" s="45" t="s">
        <v>1827</v>
      </c>
      <c r="C196" s="45" t="s">
        <v>1827</v>
      </c>
      <c r="D196" s="46">
        <v>73</v>
      </c>
      <c r="E196" s="80">
        <v>975</v>
      </c>
      <c r="F196" s="46">
        <v>308.21899999999999</v>
      </c>
      <c r="G196" s="46">
        <v>20.3705</v>
      </c>
      <c r="H196" s="46">
        <v>290</v>
      </c>
      <c r="I196" s="46">
        <v>360</v>
      </c>
      <c r="J196" s="46">
        <v>1568.89</v>
      </c>
      <c r="K196" s="46">
        <v>6.8092300000000003</v>
      </c>
      <c r="L196" s="46">
        <v>1545</v>
      </c>
      <c r="M196" s="46">
        <v>1578</v>
      </c>
      <c r="N196" s="46">
        <v>200</v>
      </c>
      <c r="O196" s="46">
        <v>0</v>
      </c>
      <c r="P196" s="46">
        <v>200</v>
      </c>
      <c r="Q196" s="46">
        <v>200</v>
      </c>
      <c r="R196" s="46">
        <v>25.314900000000002</v>
      </c>
      <c r="S196" s="46">
        <v>0.84144799999999997</v>
      </c>
      <c r="T196" s="46">
        <v>10</v>
      </c>
      <c r="U196" s="46">
        <v>26</v>
      </c>
      <c r="V196" s="46">
        <v>91.636899999999997</v>
      </c>
      <c r="W196" s="46">
        <v>9.4934999999999992</v>
      </c>
      <c r="X196" s="46">
        <v>65</v>
      </c>
      <c r="Y196" s="46">
        <v>100</v>
      </c>
      <c r="Z196" s="46">
        <v>505.37099999999998</v>
      </c>
      <c r="AA196" s="46">
        <v>36.772799999999997</v>
      </c>
      <c r="AB196" s="46">
        <v>426</v>
      </c>
      <c r="AC196" s="46">
        <v>579</v>
      </c>
      <c r="AD196" s="46">
        <v>492737</v>
      </c>
      <c r="AE196" s="46">
        <v>381.209</v>
      </c>
      <c r="AF196" s="46">
        <v>27.3279</v>
      </c>
      <c r="AG196" s="46">
        <v>323</v>
      </c>
      <c r="AH196" s="46">
        <v>436</v>
      </c>
      <c r="AI196" s="46">
        <v>371679</v>
      </c>
      <c r="AJ196" s="46">
        <v>348.70800000000003</v>
      </c>
      <c r="AK196" s="46">
        <v>24.855399999999999</v>
      </c>
      <c r="AL196" s="46">
        <v>296</v>
      </c>
      <c r="AM196" s="46">
        <v>399</v>
      </c>
      <c r="AN196" s="46">
        <v>339990</v>
      </c>
      <c r="AO196" s="46">
        <v>1.02911</v>
      </c>
      <c r="AP196" s="46">
        <v>0.40621299999999999</v>
      </c>
      <c r="AQ196" s="46">
        <v>0.58091899999999996</v>
      </c>
      <c r="AR196" s="46">
        <v>2.1889099999999999</v>
      </c>
      <c r="AS196" s="46">
        <v>1003.38</v>
      </c>
      <c r="AT196" s="46">
        <v>1.1287700000000001</v>
      </c>
      <c r="AU196" s="46">
        <v>0.42116799999999999</v>
      </c>
      <c r="AV196" s="46">
        <v>0.66338600000000003</v>
      </c>
      <c r="AW196" s="46">
        <v>2.3306</v>
      </c>
      <c r="AX196" s="46">
        <v>1100.55</v>
      </c>
      <c r="AY196" s="46">
        <v>1.89052</v>
      </c>
      <c r="AZ196" s="46">
        <v>0.53726799999999997</v>
      </c>
      <c r="BA196" s="46">
        <v>1.30307</v>
      </c>
      <c r="BB196" s="46">
        <v>3.4398900000000001</v>
      </c>
      <c r="BC196" s="46">
        <v>1843.26</v>
      </c>
    </row>
    <row r="197" spans="1:55" ht="14.25" x14ac:dyDescent="0.25">
      <c r="A197" s="47" t="s">
        <v>2613</v>
      </c>
      <c r="B197" s="45" t="s">
        <v>1828</v>
      </c>
      <c r="C197" s="45" t="s">
        <v>1828</v>
      </c>
      <c r="D197" s="46">
        <v>72</v>
      </c>
      <c r="E197" s="80">
        <v>24345</v>
      </c>
      <c r="F197" s="46">
        <v>316.95100000000002</v>
      </c>
      <c r="G197" s="46">
        <v>22.064499999999999</v>
      </c>
      <c r="H197" s="46">
        <v>259</v>
      </c>
      <c r="I197" s="46">
        <v>469</v>
      </c>
      <c r="J197" s="46">
        <v>1467.84</v>
      </c>
      <c r="K197" s="46">
        <v>29.512799999999999</v>
      </c>
      <c r="L197" s="46">
        <v>1365</v>
      </c>
      <c r="M197" s="46">
        <v>1529</v>
      </c>
      <c r="N197" s="46">
        <v>174.90799999999999</v>
      </c>
      <c r="O197" s="46">
        <v>47.701599999999999</v>
      </c>
      <c r="P197" s="46">
        <v>5</v>
      </c>
      <c r="Q197" s="46">
        <v>200</v>
      </c>
      <c r="R197" s="46">
        <v>25.092700000000001</v>
      </c>
      <c r="S197" s="46">
        <v>4.5506599999999997</v>
      </c>
      <c r="T197" s="46">
        <v>8</v>
      </c>
      <c r="U197" s="46">
        <v>33</v>
      </c>
      <c r="V197" s="46">
        <v>88.8857</v>
      </c>
      <c r="W197" s="46">
        <v>13.370799999999999</v>
      </c>
      <c r="X197" s="46">
        <v>60</v>
      </c>
      <c r="Y197" s="46">
        <v>100</v>
      </c>
      <c r="Z197" s="46">
        <v>583.59199999999998</v>
      </c>
      <c r="AA197" s="46">
        <v>58.0565</v>
      </c>
      <c r="AB197" s="46">
        <v>443</v>
      </c>
      <c r="AC197" s="46">
        <v>920</v>
      </c>
      <c r="AD197" s="46">
        <v>14207500</v>
      </c>
      <c r="AE197" s="46">
        <v>440.44799999999998</v>
      </c>
      <c r="AF197" s="46">
        <v>43.092399999999998</v>
      </c>
      <c r="AG197" s="46">
        <v>337</v>
      </c>
      <c r="AH197" s="46">
        <v>693</v>
      </c>
      <c r="AI197" s="46">
        <v>10722700</v>
      </c>
      <c r="AJ197" s="46">
        <v>402.96600000000001</v>
      </c>
      <c r="AK197" s="46">
        <v>39.1999</v>
      </c>
      <c r="AL197" s="46">
        <v>309</v>
      </c>
      <c r="AM197" s="46">
        <v>634</v>
      </c>
      <c r="AN197" s="46">
        <v>9810210</v>
      </c>
      <c r="AO197" s="46">
        <v>1.11504</v>
      </c>
      <c r="AP197" s="46">
        <v>0.41518500000000003</v>
      </c>
      <c r="AQ197" s="46">
        <v>0.166135</v>
      </c>
      <c r="AR197" s="46">
        <v>4.4629500000000002</v>
      </c>
      <c r="AS197" s="46">
        <v>27145.8</v>
      </c>
      <c r="AT197" s="46">
        <v>1.21315</v>
      </c>
      <c r="AU197" s="46">
        <v>0.43862600000000002</v>
      </c>
      <c r="AV197" s="46">
        <v>0.18203</v>
      </c>
      <c r="AW197" s="46">
        <v>4.6824899999999996</v>
      </c>
      <c r="AX197" s="46">
        <v>29534.2</v>
      </c>
      <c r="AY197" s="46">
        <v>2.0160499999999999</v>
      </c>
      <c r="AZ197" s="46">
        <v>0.60928800000000005</v>
      </c>
      <c r="BA197" s="46">
        <v>0.304871</v>
      </c>
      <c r="BB197" s="46">
        <v>6.6880300000000004</v>
      </c>
      <c r="BC197" s="46">
        <v>49080.6</v>
      </c>
    </row>
    <row r="198" spans="1:55" ht="14.25" x14ac:dyDescent="0.25">
      <c r="A198" s="47" t="s">
        <v>2614</v>
      </c>
      <c r="B198" s="45" t="s">
        <v>1829</v>
      </c>
      <c r="C198" s="45" t="s">
        <v>1829</v>
      </c>
      <c r="D198" s="46">
        <v>101</v>
      </c>
      <c r="E198" s="80">
        <v>175909</v>
      </c>
      <c r="F198" s="46">
        <v>388.005</v>
      </c>
      <c r="G198" s="46">
        <v>85.647499999999994</v>
      </c>
      <c r="H198" s="46">
        <v>263</v>
      </c>
      <c r="I198" s="46">
        <v>630</v>
      </c>
      <c r="J198" s="46">
        <v>1504.15</v>
      </c>
      <c r="K198" s="46">
        <v>32.181199999999997</v>
      </c>
      <c r="L198" s="46">
        <v>1434</v>
      </c>
      <c r="M198" s="46">
        <v>1586</v>
      </c>
      <c r="N198" s="46">
        <v>153.18199999999999</v>
      </c>
      <c r="O198" s="46">
        <v>60.815600000000003</v>
      </c>
      <c r="P198" s="46">
        <v>5</v>
      </c>
      <c r="Q198" s="46">
        <v>200</v>
      </c>
      <c r="R198" s="46">
        <v>26.362100000000002</v>
      </c>
      <c r="S198" s="46">
        <v>6.5933999999999999</v>
      </c>
      <c r="T198" s="46">
        <v>3</v>
      </c>
      <c r="U198" s="46">
        <v>45</v>
      </c>
      <c r="V198" s="46">
        <v>93.232399999999998</v>
      </c>
      <c r="W198" s="46">
        <v>10.055</v>
      </c>
      <c r="X198" s="46">
        <v>40</v>
      </c>
      <c r="Y198" s="46">
        <v>100</v>
      </c>
      <c r="Z198" s="46">
        <v>645.72400000000005</v>
      </c>
      <c r="AA198" s="46">
        <v>118.85899999999999</v>
      </c>
      <c r="AB198" s="46">
        <v>433</v>
      </c>
      <c r="AC198" s="46">
        <v>1005</v>
      </c>
      <c r="AD198" s="46">
        <v>113589000</v>
      </c>
      <c r="AE198" s="46">
        <v>487.02</v>
      </c>
      <c r="AF198" s="46">
        <v>89.585400000000007</v>
      </c>
      <c r="AG198" s="46">
        <v>328</v>
      </c>
      <c r="AH198" s="46">
        <v>758</v>
      </c>
      <c r="AI198" s="46">
        <v>85671300</v>
      </c>
      <c r="AJ198" s="46">
        <v>445.48500000000001</v>
      </c>
      <c r="AK198" s="46">
        <v>81.936800000000005</v>
      </c>
      <c r="AL198" s="46">
        <v>301</v>
      </c>
      <c r="AM198" s="46">
        <v>693</v>
      </c>
      <c r="AN198" s="46">
        <v>78364800</v>
      </c>
      <c r="AO198" s="46">
        <v>2.2582599999999999</v>
      </c>
      <c r="AP198" s="46">
        <v>1.9051</v>
      </c>
      <c r="AQ198" s="46">
        <v>0.100687</v>
      </c>
      <c r="AR198" s="46">
        <v>8.8410399999999996</v>
      </c>
      <c r="AS198" s="46">
        <v>397248</v>
      </c>
      <c r="AT198" s="46">
        <v>2.39255</v>
      </c>
      <c r="AU198" s="46">
        <v>1.9819100000000001</v>
      </c>
      <c r="AV198" s="46">
        <v>0.114123</v>
      </c>
      <c r="AW198" s="46">
        <v>9.2242800000000003</v>
      </c>
      <c r="AX198" s="46">
        <v>420870</v>
      </c>
      <c r="AY198" s="46">
        <v>3.5378799999999999</v>
      </c>
      <c r="AZ198" s="46">
        <v>2.6632099999999999</v>
      </c>
      <c r="BA198" s="46">
        <v>0.21398400000000001</v>
      </c>
      <c r="BB198" s="46">
        <v>12.6279</v>
      </c>
      <c r="BC198" s="46">
        <v>622345</v>
      </c>
    </row>
    <row r="199" spans="1:55" ht="14.25" x14ac:dyDescent="0.25">
      <c r="A199" s="47" t="s">
        <v>2615</v>
      </c>
      <c r="B199" s="45" t="s">
        <v>1830</v>
      </c>
      <c r="C199" s="45" t="s">
        <v>1830</v>
      </c>
      <c r="D199" s="46">
        <v>75</v>
      </c>
      <c r="E199" s="80">
        <v>347306</v>
      </c>
      <c r="F199" s="46">
        <v>397.84399999999999</v>
      </c>
      <c r="G199" s="46">
        <v>24.797000000000001</v>
      </c>
      <c r="H199" s="46">
        <v>338</v>
      </c>
      <c r="I199" s="46">
        <v>458</v>
      </c>
      <c r="J199" s="46">
        <v>1276.99</v>
      </c>
      <c r="K199" s="46">
        <v>45.782699999999998</v>
      </c>
      <c r="L199" s="46">
        <v>1190</v>
      </c>
      <c r="M199" s="46">
        <v>1374</v>
      </c>
      <c r="N199" s="46">
        <v>199.44900000000001</v>
      </c>
      <c r="O199" s="46">
        <v>6.5517700000000003</v>
      </c>
      <c r="P199" s="46">
        <v>44</v>
      </c>
      <c r="Q199" s="46">
        <v>200</v>
      </c>
      <c r="R199" s="46">
        <v>17.9392</v>
      </c>
      <c r="S199" s="46">
        <v>9.4450900000000004</v>
      </c>
      <c r="T199" s="46">
        <v>3</v>
      </c>
      <c r="U199" s="46">
        <v>45</v>
      </c>
      <c r="V199" s="46">
        <v>60.615099999999998</v>
      </c>
      <c r="W199" s="46">
        <v>17.260200000000001</v>
      </c>
      <c r="X199" s="46">
        <v>13</v>
      </c>
      <c r="Y199" s="46">
        <v>100</v>
      </c>
      <c r="Z199" s="46">
        <v>781.23800000000006</v>
      </c>
      <c r="AA199" s="46">
        <v>71.781000000000006</v>
      </c>
      <c r="AB199" s="46">
        <v>548</v>
      </c>
      <c r="AC199" s="46">
        <v>970</v>
      </c>
      <c r="AD199" s="46">
        <v>271329000</v>
      </c>
      <c r="AE199" s="46">
        <v>593.226</v>
      </c>
      <c r="AF199" s="46">
        <v>53.748699999999999</v>
      </c>
      <c r="AG199" s="46">
        <v>418</v>
      </c>
      <c r="AH199" s="46">
        <v>731</v>
      </c>
      <c r="AI199" s="46">
        <v>206031000</v>
      </c>
      <c r="AJ199" s="46">
        <v>543.80899999999997</v>
      </c>
      <c r="AK199" s="46">
        <v>49.072099999999999</v>
      </c>
      <c r="AL199" s="46">
        <v>384</v>
      </c>
      <c r="AM199" s="46">
        <v>669</v>
      </c>
      <c r="AN199" s="46">
        <v>188868000</v>
      </c>
      <c r="AO199" s="46">
        <v>5.7245600000000003</v>
      </c>
      <c r="AP199" s="46">
        <v>1.7939400000000001</v>
      </c>
      <c r="AQ199" s="46">
        <v>1.1908399999999999</v>
      </c>
      <c r="AR199" s="46">
        <v>13.2737</v>
      </c>
      <c r="AS199" s="46">
        <v>1988180</v>
      </c>
      <c r="AT199" s="46">
        <v>6.0019499999999999</v>
      </c>
      <c r="AU199" s="46">
        <v>1.86415</v>
      </c>
      <c r="AV199" s="46">
        <v>1.29942</v>
      </c>
      <c r="AW199" s="46">
        <v>13.836600000000001</v>
      </c>
      <c r="AX199" s="46">
        <v>2084510</v>
      </c>
      <c r="AY199" s="46">
        <v>8.3199400000000008</v>
      </c>
      <c r="AZ199" s="46">
        <v>2.4422299999999999</v>
      </c>
      <c r="BA199" s="46">
        <v>2.1855699999999998</v>
      </c>
      <c r="BB199" s="46">
        <v>18.691099999999999</v>
      </c>
      <c r="BC199" s="46">
        <v>2889560</v>
      </c>
    </row>
    <row r="200" spans="1:55" ht="14.25" x14ac:dyDescent="0.25">
      <c r="A200" s="47" t="s">
        <v>2616</v>
      </c>
      <c r="B200" s="45" t="s">
        <v>1831</v>
      </c>
      <c r="C200" s="45" t="s">
        <v>1831</v>
      </c>
      <c r="D200" s="46">
        <v>71</v>
      </c>
      <c r="E200" s="80">
        <v>833260</v>
      </c>
      <c r="F200" s="46">
        <v>377.01499999999999</v>
      </c>
      <c r="G200" s="46">
        <v>42.4724</v>
      </c>
      <c r="H200" s="46">
        <v>279</v>
      </c>
      <c r="I200" s="46">
        <v>585</v>
      </c>
      <c r="J200" s="46">
        <v>1434.9</v>
      </c>
      <c r="K200" s="46">
        <v>45.447699999999998</v>
      </c>
      <c r="L200" s="46">
        <v>1325</v>
      </c>
      <c r="M200" s="46">
        <v>1568</v>
      </c>
      <c r="N200" s="46">
        <v>195.72</v>
      </c>
      <c r="O200" s="46">
        <v>17.7699</v>
      </c>
      <c r="P200" s="46">
        <v>49</v>
      </c>
      <c r="Q200" s="46">
        <v>200</v>
      </c>
      <c r="R200" s="46">
        <v>22.467700000000001</v>
      </c>
      <c r="S200" s="46">
        <v>9.6875300000000006</v>
      </c>
      <c r="T200" s="46">
        <v>3</v>
      </c>
      <c r="U200" s="46">
        <v>45</v>
      </c>
      <c r="V200" s="46">
        <v>74.989099999999993</v>
      </c>
      <c r="W200" s="46">
        <v>17.438800000000001</v>
      </c>
      <c r="X200" s="46">
        <v>13</v>
      </c>
      <c r="Y200" s="46">
        <v>100</v>
      </c>
      <c r="Z200" s="46">
        <v>644.44600000000003</v>
      </c>
      <c r="AA200" s="46">
        <v>102.465</v>
      </c>
      <c r="AB200" s="46">
        <v>337</v>
      </c>
      <c r="AC200" s="46">
        <v>1047</v>
      </c>
      <c r="AD200" s="46">
        <v>536978000</v>
      </c>
      <c r="AE200" s="46">
        <v>487.71300000000002</v>
      </c>
      <c r="AF200" s="46">
        <v>76.333100000000002</v>
      </c>
      <c r="AG200" s="46">
        <v>259</v>
      </c>
      <c r="AH200" s="46">
        <v>789</v>
      </c>
      <c r="AI200" s="46">
        <v>406382000</v>
      </c>
      <c r="AJ200" s="46">
        <v>446.60899999999998</v>
      </c>
      <c r="AK200" s="46">
        <v>69.5685</v>
      </c>
      <c r="AL200" s="46">
        <v>238</v>
      </c>
      <c r="AM200" s="46">
        <v>722</v>
      </c>
      <c r="AN200" s="46">
        <v>372132000</v>
      </c>
      <c r="AO200" s="46">
        <v>3.1211500000000001</v>
      </c>
      <c r="AP200" s="46">
        <v>1.1634599999999999</v>
      </c>
      <c r="AQ200" s="46">
        <v>0.32741500000000001</v>
      </c>
      <c r="AR200" s="46">
        <v>9.7592199999999991</v>
      </c>
      <c r="AS200" s="46">
        <v>2600660</v>
      </c>
      <c r="AT200" s="46">
        <v>3.2983199999999999</v>
      </c>
      <c r="AU200" s="46">
        <v>1.20492</v>
      </c>
      <c r="AV200" s="46">
        <v>0.349497</v>
      </c>
      <c r="AW200" s="46">
        <v>10.1868</v>
      </c>
      <c r="AX200" s="46">
        <v>2748290</v>
      </c>
      <c r="AY200" s="46">
        <v>4.7324900000000003</v>
      </c>
      <c r="AZ200" s="46">
        <v>1.59605</v>
      </c>
      <c r="BA200" s="46">
        <v>0.50198200000000004</v>
      </c>
      <c r="BB200" s="46">
        <v>13.7425</v>
      </c>
      <c r="BC200" s="46">
        <v>3943290</v>
      </c>
    </row>
    <row r="201" spans="1:55" ht="14.25" x14ac:dyDescent="0.25">
      <c r="A201" s="47" t="s">
        <v>2617</v>
      </c>
      <c r="B201" s="45" t="s">
        <v>1835</v>
      </c>
      <c r="C201" s="45" t="s">
        <v>1835</v>
      </c>
      <c r="D201" s="46">
        <v>69</v>
      </c>
      <c r="E201" s="80">
        <v>2071</v>
      </c>
      <c r="F201" s="46">
        <v>261.54899999999998</v>
      </c>
      <c r="G201" s="46">
        <v>12.826599999999999</v>
      </c>
      <c r="H201" s="46">
        <v>219</v>
      </c>
      <c r="I201" s="46">
        <v>285</v>
      </c>
      <c r="J201" s="46">
        <v>1452.34</v>
      </c>
      <c r="K201" s="46">
        <v>20.3858</v>
      </c>
      <c r="L201" s="46">
        <v>1430</v>
      </c>
      <c r="M201" s="46">
        <v>1482</v>
      </c>
      <c r="N201" s="46">
        <v>199.60499999999999</v>
      </c>
      <c r="O201" s="46">
        <v>5.9487500000000004</v>
      </c>
      <c r="P201" s="46">
        <v>110</v>
      </c>
      <c r="Q201" s="46">
        <v>200</v>
      </c>
      <c r="R201" s="46">
        <v>20.955100000000002</v>
      </c>
      <c r="S201" s="46">
        <v>5.51342</v>
      </c>
      <c r="T201" s="46">
        <v>8</v>
      </c>
      <c r="U201" s="46">
        <v>33</v>
      </c>
      <c r="V201" s="46">
        <v>63.744500000000002</v>
      </c>
      <c r="W201" s="46">
        <v>4.9827700000000004</v>
      </c>
      <c r="X201" s="46">
        <v>60</v>
      </c>
      <c r="Y201" s="46">
        <v>80</v>
      </c>
      <c r="Z201" s="46">
        <v>467.40899999999999</v>
      </c>
      <c r="AA201" s="46">
        <v>32.857799999999997</v>
      </c>
      <c r="AB201" s="46">
        <v>403</v>
      </c>
      <c r="AC201" s="46">
        <v>541</v>
      </c>
      <c r="AD201" s="46">
        <v>968004</v>
      </c>
      <c r="AE201" s="46">
        <v>354.54500000000002</v>
      </c>
      <c r="AF201" s="46">
        <v>24.7226</v>
      </c>
      <c r="AG201" s="46">
        <v>306</v>
      </c>
      <c r="AH201" s="46">
        <v>409</v>
      </c>
      <c r="AI201" s="46">
        <v>734262</v>
      </c>
      <c r="AJ201" s="46">
        <v>324.85899999999998</v>
      </c>
      <c r="AK201" s="46">
        <v>22.627500000000001</v>
      </c>
      <c r="AL201" s="46">
        <v>280</v>
      </c>
      <c r="AM201" s="46">
        <v>375</v>
      </c>
      <c r="AN201" s="46">
        <v>672783</v>
      </c>
      <c r="AO201" s="46">
        <v>1.3473999999999999</v>
      </c>
      <c r="AP201" s="46">
        <v>0.27148299999999997</v>
      </c>
      <c r="AQ201" s="46">
        <v>0.49201099999999998</v>
      </c>
      <c r="AR201" s="46">
        <v>1.8197300000000001</v>
      </c>
      <c r="AS201" s="46">
        <v>2790.46</v>
      </c>
      <c r="AT201" s="46">
        <v>1.4613700000000001</v>
      </c>
      <c r="AU201" s="46">
        <v>0.28250399999999998</v>
      </c>
      <c r="AV201" s="46">
        <v>0.51988699999999999</v>
      </c>
      <c r="AW201" s="46">
        <v>1.9521500000000001</v>
      </c>
      <c r="AX201" s="46">
        <v>3026.49</v>
      </c>
      <c r="AY201" s="46">
        <v>2.29088</v>
      </c>
      <c r="AZ201" s="46">
        <v>0.36753000000000002</v>
      </c>
      <c r="BA201" s="46">
        <v>1.0267999999999999</v>
      </c>
      <c r="BB201" s="46">
        <v>2.9244500000000002</v>
      </c>
      <c r="BC201" s="46">
        <v>4744.42</v>
      </c>
    </row>
    <row r="202" spans="1:55" ht="14.25" x14ac:dyDescent="0.25">
      <c r="A202" s="47" t="s">
        <v>2618</v>
      </c>
      <c r="B202" s="45" t="s">
        <v>1836</v>
      </c>
      <c r="C202" s="45" t="s">
        <v>1836</v>
      </c>
      <c r="D202" s="46">
        <v>60</v>
      </c>
      <c r="E202" s="80">
        <v>145144</v>
      </c>
      <c r="F202" s="46">
        <v>414.43</v>
      </c>
      <c r="G202" s="46">
        <v>52.247799999999998</v>
      </c>
      <c r="H202" s="46">
        <v>278</v>
      </c>
      <c r="I202" s="46">
        <v>528</v>
      </c>
      <c r="J202" s="46">
        <v>1388.22</v>
      </c>
      <c r="K202" s="46">
        <v>18.482500000000002</v>
      </c>
      <c r="L202" s="46">
        <v>1331</v>
      </c>
      <c r="M202" s="46">
        <v>1435</v>
      </c>
      <c r="N202" s="46">
        <v>146.98599999999999</v>
      </c>
      <c r="O202" s="46">
        <v>51.416600000000003</v>
      </c>
      <c r="P202" s="46">
        <v>24</v>
      </c>
      <c r="Q202" s="46">
        <v>200</v>
      </c>
      <c r="R202" s="46">
        <v>21.880199999999999</v>
      </c>
      <c r="S202" s="46">
        <v>4.9474</v>
      </c>
      <c r="T202" s="46">
        <v>15</v>
      </c>
      <c r="U202" s="46">
        <v>45</v>
      </c>
      <c r="V202" s="46">
        <v>79.836600000000004</v>
      </c>
      <c r="W202" s="46">
        <v>15.3927</v>
      </c>
      <c r="X202" s="46">
        <v>54</v>
      </c>
      <c r="Y202" s="46">
        <v>100</v>
      </c>
      <c r="Z202" s="46">
        <v>746.16800000000001</v>
      </c>
      <c r="AA202" s="46">
        <v>99.813199999999995</v>
      </c>
      <c r="AB202" s="46">
        <v>495</v>
      </c>
      <c r="AC202" s="46">
        <v>965</v>
      </c>
      <c r="AD202" s="46">
        <v>108302000</v>
      </c>
      <c r="AE202" s="46">
        <v>564.255</v>
      </c>
      <c r="AF202" s="46">
        <v>74.391000000000005</v>
      </c>
      <c r="AG202" s="46">
        <v>376</v>
      </c>
      <c r="AH202" s="46">
        <v>727</v>
      </c>
      <c r="AI202" s="46">
        <v>81898300</v>
      </c>
      <c r="AJ202" s="46">
        <v>516.58299999999997</v>
      </c>
      <c r="AK202" s="46">
        <v>67.804199999999994</v>
      </c>
      <c r="AL202" s="46">
        <v>344</v>
      </c>
      <c r="AM202" s="46">
        <v>665</v>
      </c>
      <c r="AN202" s="46">
        <v>74978900</v>
      </c>
      <c r="AO202" s="46">
        <v>3.2949899999999999</v>
      </c>
      <c r="AP202" s="46">
        <v>1.3102</v>
      </c>
      <c r="AQ202" s="46">
        <v>0.36196</v>
      </c>
      <c r="AR202" s="46">
        <v>9.4716699999999996</v>
      </c>
      <c r="AS202" s="46">
        <v>478249</v>
      </c>
      <c r="AT202" s="46">
        <v>3.4773499999999999</v>
      </c>
      <c r="AU202" s="46">
        <v>1.35771</v>
      </c>
      <c r="AV202" s="46">
        <v>0.38538299999999998</v>
      </c>
      <c r="AW202" s="46">
        <v>9.8850700000000007</v>
      </c>
      <c r="AX202" s="46">
        <v>504716</v>
      </c>
      <c r="AY202" s="46">
        <v>5.0275400000000001</v>
      </c>
      <c r="AZ202" s="46">
        <v>1.7985199999999999</v>
      </c>
      <c r="BA202" s="46">
        <v>0.58527200000000001</v>
      </c>
      <c r="BB202" s="46">
        <v>13.426299999999999</v>
      </c>
      <c r="BC202" s="46">
        <v>729717</v>
      </c>
    </row>
    <row r="203" spans="1:55" ht="14.25" x14ac:dyDescent="0.25">
      <c r="A203" s="47" t="s">
        <v>2619</v>
      </c>
      <c r="B203" s="45" t="s">
        <v>1837</v>
      </c>
      <c r="C203" s="45" t="s">
        <v>1837</v>
      </c>
      <c r="D203" s="46">
        <v>62</v>
      </c>
      <c r="E203" s="80">
        <v>210508</v>
      </c>
      <c r="F203" s="46">
        <v>516.15499999999997</v>
      </c>
      <c r="G203" s="46">
        <v>136.392</v>
      </c>
      <c r="H203" s="46">
        <v>292</v>
      </c>
      <c r="I203" s="46">
        <v>850</v>
      </c>
      <c r="J203" s="46">
        <v>1273.24</v>
      </c>
      <c r="K203" s="46">
        <v>56.4131</v>
      </c>
      <c r="L203" s="46">
        <v>1147</v>
      </c>
      <c r="M203" s="46">
        <v>1419</v>
      </c>
      <c r="N203" s="46">
        <v>129.81700000000001</v>
      </c>
      <c r="O203" s="46">
        <v>56.760399999999997</v>
      </c>
      <c r="P203" s="46">
        <v>18</v>
      </c>
      <c r="Q203" s="46">
        <v>200</v>
      </c>
      <c r="R203" s="46">
        <v>12.409700000000001</v>
      </c>
      <c r="S203" s="46">
        <v>5.2620699999999996</v>
      </c>
      <c r="T203" s="46">
        <v>3</v>
      </c>
      <c r="U203" s="46">
        <v>45</v>
      </c>
      <c r="V203" s="46">
        <v>64.202799999999996</v>
      </c>
      <c r="W203" s="46">
        <v>11.378399999999999</v>
      </c>
      <c r="X203" s="46">
        <v>13</v>
      </c>
      <c r="Y203" s="46">
        <v>100</v>
      </c>
      <c r="Z203" s="46">
        <v>952.78200000000004</v>
      </c>
      <c r="AA203" s="46">
        <v>240.63200000000001</v>
      </c>
      <c r="AB203" s="46">
        <v>517</v>
      </c>
      <c r="AC203" s="46">
        <v>1700</v>
      </c>
      <c r="AD203" s="46">
        <v>200552000</v>
      </c>
      <c r="AE203" s="46">
        <v>723.03899999999999</v>
      </c>
      <c r="AF203" s="46">
        <v>182.4</v>
      </c>
      <c r="AG203" s="46">
        <v>392</v>
      </c>
      <c r="AH203" s="46">
        <v>1284</v>
      </c>
      <c r="AI203" s="46">
        <v>152193000</v>
      </c>
      <c r="AJ203" s="46">
        <v>662.68600000000004</v>
      </c>
      <c r="AK203" s="46">
        <v>167.12</v>
      </c>
      <c r="AL203" s="46">
        <v>360</v>
      </c>
      <c r="AM203" s="46">
        <v>1175</v>
      </c>
      <c r="AN203" s="46">
        <v>139489000</v>
      </c>
      <c r="AO203" s="46">
        <v>8.4296199999999999</v>
      </c>
      <c r="AP203" s="46">
        <v>7.9244899999999996</v>
      </c>
      <c r="AQ203" s="46">
        <v>0.43214000000000002</v>
      </c>
      <c r="AR203" s="46">
        <v>38.914499999999997</v>
      </c>
      <c r="AS203" s="46">
        <v>1774360</v>
      </c>
      <c r="AT203" s="46">
        <v>8.8057099999999995</v>
      </c>
      <c r="AU203" s="46">
        <v>8.2189300000000003</v>
      </c>
      <c r="AV203" s="46">
        <v>0.45804400000000001</v>
      </c>
      <c r="AW203" s="46">
        <v>40.445599999999999</v>
      </c>
      <c r="AX203" s="46">
        <v>1853520</v>
      </c>
      <c r="AY203" s="46">
        <v>12.2501</v>
      </c>
      <c r="AZ203" s="46">
        <v>11.142200000000001</v>
      </c>
      <c r="BA203" s="46">
        <v>0.84792000000000001</v>
      </c>
      <c r="BB203" s="46">
        <v>54.920900000000003</v>
      </c>
      <c r="BC203" s="46">
        <v>2578530</v>
      </c>
    </row>
    <row r="204" spans="1:55" ht="14.25" x14ac:dyDescent="0.25">
      <c r="A204" s="47" t="s">
        <v>2620</v>
      </c>
      <c r="B204" s="45" t="s">
        <v>1838</v>
      </c>
      <c r="C204" s="45" t="s">
        <v>1838</v>
      </c>
      <c r="D204" s="46">
        <v>64</v>
      </c>
      <c r="E204" s="80">
        <v>231238</v>
      </c>
      <c r="F204" s="46">
        <v>329.60500000000002</v>
      </c>
      <c r="G204" s="46">
        <v>39.161200000000001</v>
      </c>
      <c r="H204" s="46">
        <v>272</v>
      </c>
      <c r="I204" s="46">
        <v>409</v>
      </c>
      <c r="J204" s="46">
        <v>1379.88</v>
      </c>
      <c r="K204" s="46">
        <v>35.168799999999997</v>
      </c>
      <c r="L204" s="46">
        <v>1298</v>
      </c>
      <c r="M204" s="46">
        <v>1440</v>
      </c>
      <c r="N204" s="46">
        <v>200</v>
      </c>
      <c r="O204" s="46">
        <v>0</v>
      </c>
      <c r="P204" s="46">
        <v>200</v>
      </c>
      <c r="Q204" s="46">
        <v>200</v>
      </c>
      <c r="R204" s="46">
        <v>7.0494300000000001</v>
      </c>
      <c r="S204" s="46">
        <v>4.8408600000000002</v>
      </c>
      <c r="T204" s="46">
        <v>3</v>
      </c>
      <c r="U204" s="46">
        <v>27</v>
      </c>
      <c r="V204" s="46">
        <v>51.669800000000002</v>
      </c>
      <c r="W204" s="46">
        <v>14.388299999999999</v>
      </c>
      <c r="X204" s="46">
        <v>13</v>
      </c>
      <c r="Y204" s="46">
        <v>86</v>
      </c>
      <c r="Z204" s="46">
        <v>566.91999999999996</v>
      </c>
      <c r="AA204" s="46">
        <v>60.466500000000003</v>
      </c>
      <c r="AB204" s="46">
        <v>398</v>
      </c>
      <c r="AC204" s="46">
        <v>828</v>
      </c>
      <c r="AD204" s="46">
        <v>131094000</v>
      </c>
      <c r="AE204" s="46">
        <v>431.214</v>
      </c>
      <c r="AF204" s="46">
        <v>45.999699999999997</v>
      </c>
      <c r="AG204" s="46">
        <v>305</v>
      </c>
      <c r="AH204" s="46">
        <v>626</v>
      </c>
      <c r="AI204" s="46">
        <v>99713000</v>
      </c>
      <c r="AJ204" s="46">
        <v>395.505</v>
      </c>
      <c r="AK204" s="46">
        <v>42.195900000000002</v>
      </c>
      <c r="AL204" s="46">
        <v>280</v>
      </c>
      <c r="AM204" s="46">
        <v>573</v>
      </c>
      <c r="AN204" s="46">
        <v>91455800</v>
      </c>
      <c r="AO204" s="46">
        <v>2.2419899999999999</v>
      </c>
      <c r="AP204" s="46">
        <v>1.25926</v>
      </c>
      <c r="AQ204" s="46">
        <v>0.52818100000000001</v>
      </c>
      <c r="AR204" s="46">
        <v>6.5148099999999998</v>
      </c>
      <c r="AS204" s="46">
        <v>518433</v>
      </c>
      <c r="AT204" s="46">
        <v>2.39208</v>
      </c>
      <c r="AU204" s="46">
        <v>1.3081100000000001</v>
      </c>
      <c r="AV204" s="46">
        <v>0.57890799999999998</v>
      </c>
      <c r="AW204" s="46">
        <v>6.8364700000000003</v>
      </c>
      <c r="AX204" s="46">
        <v>553140</v>
      </c>
      <c r="AY204" s="46">
        <v>3.5335200000000002</v>
      </c>
      <c r="AZ204" s="46">
        <v>1.69445</v>
      </c>
      <c r="BA204" s="46">
        <v>1.19025</v>
      </c>
      <c r="BB204" s="46">
        <v>9.2224000000000004</v>
      </c>
      <c r="BC204" s="46">
        <v>817084</v>
      </c>
    </row>
    <row r="205" spans="1:55" ht="14.25" x14ac:dyDescent="0.25">
      <c r="A205" s="47" t="s">
        <v>2621</v>
      </c>
      <c r="B205" s="45" t="s">
        <v>1839</v>
      </c>
      <c r="C205" s="45" t="s">
        <v>1839</v>
      </c>
      <c r="D205" s="46">
        <v>59</v>
      </c>
      <c r="E205" s="80">
        <v>21523</v>
      </c>
      <c r="F205" s="46">
        <v>719.73699999999997</v>
      </c>
      <c r="G205" s="46">
        <v>67.497500000000002</v>
      </c>
      <c r="H205" s="46">
        <v>514</v>
      </c>
      <c r="I205" s="46">
        <v>833</v>
      </c>
      <c r="J205" s="46">
        <v>1222.77</v>
      </c>
      <c r="K205" s="46">
        <v>24.659600000000001</v>
      </c>
      <c r="L205" s="46">
        <v>1195</v>
      </c>
      <c r="M205" s="46">
        <v>1292</v>
      </c>
      <c r="N205" s="46">
        <v>156.53200000000001</v>
      </c>
      <c r="O205" s="46">
        <v>40.754899999999999</v>
      </c>
      <c r="P205" s="46">
        <v>64</v>
      </c>
      <c r="Q205" s="46">
        <v>200</v>
      </c>
      <c r="R205" s="46">
        <v>15.8406</v>
      </c>
      <c r="S205" s="46">
        <v>4.8070599999999999</v>
      </c>
      <c r="T205" s="46">
        <v>3</v>
      </c>
      <c r="U205" s="46">
        <v>45</v>
      </c>
      <c r="V205" s="46">
        <v>68.775499999999994</v>
      </c>
      <c r="W205" s="46">
        <v>9.8069100000000002</v>
      </c>
      <c r="X205" s="46">
        <v>46</v>
      </c>
      <c r="Y205" s="46">
        <v>94</v>
      </c>
      <c r="Z205" s="46">
        <v>1304.18</v>
      </c>
      <c r="AA205" s="46">
        <v>151.08600000000001</v>
      </c>
      <c r="AB205" s="46">
        <v>875</v>
      </c>
      <c r="AC205" s="46">
        <v>1656</v>
      </c>
      <c r="AD205" s="46">
        <v>28064600</v>
      </c>
      <c r="AE205" s="46">
        <v>988.83399999999995</v>
      </c>
      <c r="AF205" s="46">
        <v>113.23699999999999</v>
      </c>
      <c r="AG205" s="46">
        <v>666</v>
      </c>
      <c r="AH205" s="46">
        <v>1249</v>
      </c>
      <c r="AI205" s="46">
        <v>21278700</v>
      </c>
      <c r="AJ205" s="46">
        <v>906.05700000000002</v>
      </c>
      <c r="AK205" s="46">
        <v>103.383</v>
      </c>
      <c r="AL205" s="46">
        <v>611</v>
      </c>
      <c r="AM205" s="46">
        <v>1143</v>
      </c>
      <c r="AN205" s="46">
        <v>19497400</v>
      </c>
      <c r="AO205" s="46">
        <v>19.6069</v>
      </c>
      <c r="AP205" s="46">
        <v>6.6130599999999999</v>
      </c>
      <c r="AQ205" s="46">
        <v>6.2417999999999996</v>
      </c>
      <c r="AR205" s="46">
        <v>35.676000000000002</v>
      </c>
      <c r="AS205" s="46">
        <v>421921</v>
      </c>
      <c r="AT205" s="46">
        <v>20.389500000000002</v>
      </c>
      <c r="AU205" s="46">
        <v>6.8558399999999997</v>
      </c>
      <c r="AV205" s="46">
        <v>6.53843</v>
      </c>
      <c r="AW205" s="46">
        <v>37.0687</v>
      </c>
      <c r="AX205" s="46">
        <v>438763</v>
      </c>
      <c r="AY205" s="46">
        <v>27.9756</v>
      </c>
      <c r="AZ205" s="46">
        <v>9.3138100000000001</v>
      </c>
      <c r="BA205" s="46">
        <v>9.1782000000000004</v>
      </c>
      <c r="BB205" s="46">
        <v>50.436199999999999</v>
      </c>
      <c r="BC205" s="46">
        <v>602007</v>
      </c>
    </row>
    <row r="206" spans="1:55" ht="14.25" x14ac:dyDescent="0.25">
      <c r="A206" s="47" t="s">
        <v>2622</v>
      </c>
      <c r="B206" s="45" t="s">
        <v>1840</v>
      </c>
      <c r="C206" s="45" t="s">
        <v>1840</v>
      </c>
      <c r="D206" s="46">
        <v>63</v>
      </c>
      <c r="E206" s="80">
        <v>90997</v>
      </c>
      <c r="F206" s="46">
        <v>406.63</v>
      </c>
      <c r="G206" s="46">
        <v>27.540500000000002</v>
      </c>
      <c r="H206" s="46">
        <v>356</v>
      </c>
      <c r="I206" s="46">
        <v>518</v>
      </c>
      <c r="J206" s="46">
        <v>1244.6099999999999</v>
      </c>
      <c r="K206" s="46">
        <v>22.913</v>
      </c>
      <c r="L206" s="46">
        <v>1204</v>
      </c>
      <c r="M206" s="46">
        <v>1295</v>
      </c>
      <c r="N206" s="46">
        <v>200</v>
      </c>
      <c r="O206" s="46">
        <v>0</v>
      </c>
      <c r="P206" s="46">
        <v>200</v>
      </c>
      <c r="Q206" s="46">
        <v>200</v>
      </c>
      <c r="R206" s="46">
        <v>13.533200000000001</v>
      </c>
      <c r="S206" s="46">
        <v>10.131</v>
      </c>
      <c r="T206" s="46">
        <v>3</v>
      </c>
      <c r="U206" s="46">
        <v>45</v>
      </c>
      <c r="V206" s="46">
        <v>57.043399999999998</v>
      </c>
      <c r="W206" s="46">
        <v>16.151700000000002</v>
      </c>
      <c r="X206" s="46">
        <v>13</v>
      </c>
      <c r="Y206" s="46">
        <v>100</v>
      </c>
      <c r="Z206" s="46">
        <v>818.22900000000004</v>
      </c>
      <c r="AA206" s="46">
        <v>75.787499999999994</v>
      </c>
      <c r="AB206" s="46">
        <v>638</v>
      </c>
      <c r="AC206" s="46">
        <v>1183</v>
      </c>
      <c r="AD206" s="46">
        <v>73986700</v>
      </c>
      <c r="AE206" s="46">
        <v>621.74199999999996</v>
      </c>
      <c r="AF206" s="46">
        <v>56.379199999999997</v>
      </c>
      <c r="AG206" s="46">
        <v>488</v>
      </c>
      <c r="AH206" s="46">
        <v>893</v>
      </c>
      <c r="AI206" s="46">
        <v>56219800</v>
      </c>
      <c r="AJ206" s="46">
        <v>570.06799999999998</v>
      </c>
      <c r="AK206" s="46">
        <v>51.357999999999997</v>
      </c>
      <c r="AL206" s="46">
        <v>448</v>
      </c>
      <c r="AM206" s="46">
        <v>817</v>
      </c>
      <c r="AN206" s="46">
        <v>51547200</v>
      </c>
      <c r="AO206" s="46">
        <v>6.0569899999999999</v>
      </c>
      <c r="AP206" s="46">
        <v>1.52092</v>
      </c>
      <c r="AQ206" s="46">
        <v>3.1186799999999999</v>
      </c>
      <c r="AR206" s="46">
        <v>13.7066</v>
      </c>
      <c r="AS206" s="46">
        <v>547691</v>
      </c>
      <c r="AT206" s="46">
        <v>6.3475599999999996</v>
      </c>
      <c r="AU206" s="46">
        <v>1.5791500000000001</v>
      </c>
      <c r="AV206" s="46">
        <v>3.2980499999999999</v>
      </c>
      <c r="AW206" s="46">
        <v>14.282999999999999</v>
      </c>
      <c r="AX206" s="46">
        <v>573965</v>
      </c>
      <c r="AY206" s="46">
        <v>8.7996099999999995</v>
      </c>
      <c r="AZ206" s="46">
        <v>2.0783499999999999</v>
      </c>
      <c r="BA206" s="46">
        <v>4.8288900000000003</v>
      </c>
      <c r="BB206" s="46">
        <v>19.254799999999999</v>
      </c>
      <c r="BC206" s="46">
        <v>795687</v>
      </c>
    </row>
    <row r="207" spans="1:55" ht="14.25" x14ac:dyDescent="0.25">
      <c r="A207" s="47" t="s">
        <v>2623</v>
      </c>
      <c r="B207" s="45" t="s">
        <v>1841</v>
      </c>
      <c r="C207" s="45" t="s">
        <v>1841</v>
      </c>
      <c r="D207" s="46">
        <v>68</v>
      </c>
      <c r="E207" s="80">
        <v>1634315</v>
      </c>
      <c r="F207" s="46">
        <v>308.46699999999998</v>
      </c>
      <c r="G207" s="46">
        <v>42.547600000000003</v>
      </c>
      <c r="H207" s="46">
        <v>238</v>
      </c>
      <c r="I207" s="46">
        <v>446</v>
      </c>
      <c r="J207" s="46">
        <v>1379.1</v>
      </c>
      <c r="K207" s="46">
        <v>57.2806</v>
      </c>
      <c r="L207" s="46">
        <v>1220</v>
      </c>
      <c r="M207" s="46">
        <v>1518</v>
      </c>
      <c r="N207" s="46">
        <v>199.39599999999999</v>
      </c>
      <c r="O207" s="46">
        <v>7.4288999999999996</v>
      </c>
      <c r="P207" s="46">
        <v>18</v>
      </c>
      <c r="Q207" s="46">
        <v>200</v>
      </c>
      <c r="R207" s="46">
        <v>11.106299999999999</v>
      </c>
      <c r="S207" s="46">
        <v>6.0296200000000004</v>
      </c>
      <c r="T207" s="46">
        <v>3</v>
      </c>
      <c r="U207" s="46">
        <v>45</v>
      </c>
      <c r="V207" s="46">
        <v>58.9238</v>
      </c>
      <c r="W207" s="46">
        <v>9.7058900000000001</v>
      </c>
      <c r="X207" s="46">
        <v>13</v>
      </c>
      <c r="Y207" s="46">
        <v>100</v>
      </c>
      <c r="Z207" s="46">
        <v>569.00099999999998</v>
      </c>
      <c r="AA207" s="46">
        <v>102.32599999999999</v>
      </c>
      <c r="AB207" s="46">
        <v>398</v>
      </c>
      <c r="AC207" s="46">
        <v>1044</v>
      </c>
      <c r="AD207" s="46">
        <v>929461000</v>
      </c>
      <c r="AE207" s="46">
        <v>432.10500000000002</v>
      </c>
      <c r="AF207" s="46">
        <v>77.410499999999999</v>
      </c>
      <c r="AG207" s="46">
        <v>305</v>
      </c>
      <c r="AH207" s="46">
        <v>787</v>
      </c>
      <c r="AI207" s="46">
        <v>705841000</v>
      </c>
      <c r="AJ207" s="46">
        <v>396.11799999999999</v>
      </c>
      <c r="AK207" s="46">
        <v>70.885199999999998</v>
      </c>
      <c r="AL207" s="46">
        <v>280</v>
      </c>
      <c r="AM207" s="46">
        <v>720</v>
      </c>
      <c r="AN207" s="46">
        <v>647057000</v>
      </c>
      <c r="AO207" s="46">
        <v>2.0963799999999999</v>
      </c>
      <c r="AP207" s="46">
        <v>1.16991</v>
      </c>
      <c r="AQ207" s="46">
        <v>0.30938599999999999</v>
      </c>
      <c r="AR207" s="46">
        <v>11.401400000000001</v>
      </c>
      <c r="AS207" s="46">
        <v>3424430</v>
      </c>
      <c r="AT207" s="46">
        <v>2.2393399999999999</v>
      </c>
      <c r="AU207" s="46">
        <v>1.21322</v>
      </c>
      <c r="AV207" s="46">
        <v>0.33069799999999999</v>
      </c>
      <c r="AW207" s="46">
        <v>11.892200000000001</v>
      </c>
      <c r="AX207" s="46">
        <v>3657940</v>
      </c>
      <c r="AY207" s="46">
        <v>3.34328</v>
      </c>
      <c r="AZ207" s="46">
        <v>1.6004499999999999</v>
      </c>
      <c r="BA207" s="46">
        <v>0.486624</v>
      </c>
      <c r="BB207" s="46">
        <v>16.052</v>
      </c>
      <c r="BC207" s="46">
        <v>5461240</v>
      </c>
    </row>
    <row r="208" spans="1:55" ht="14.25" x14ac:dyDescent="0.25">
      <c r="A208" s="47" t="s">
        <v>2624</v>
      </c>
      <c r="B208" s="45" t="s">
        <v>1842</v>
      </c>
      <c r="C208" s="45" t="s">
        <v>1842</v>
      </c>
      <c r="D208" s="46">
        <v>65</v>
      </c>
      <c r="E208" s="80">
        <v>58120</v>
      </c>
      <c r="F208" s="46">
        <v>247.29499999999999</v>
      </c>
      <c r="G208" s="46">
        <v>7.50997</v>
      </c>
      <c r="H208" s="46">
        <v>236</v>
      </c>
      <c r="I208" s="46">
        <v>271</v>
      </c>
      <c r="J208" s="46">
        <v>1469.29</v>
      </c>
      <c r="K208" s="46">
        <v>15.477399999999999</v>
      </c>
      <c r="L208" s="46">
        <v>1439</v>
      </c>
      <c r="M208" s="46">
        <v>1517</v>
      </c>
      <c r="N208" s="46">
        <v>200</v>
      </c>
      <c r="O208" s="46">
        <v>0</v>
      </c>
      <c r="P208" s="46">
        <v>200</v>
      </c>
      <c r="Q208" s="46">
        <v>200</v>
      </c>
      <c r="R208" s="46">
        <v>12.763299999999999</v>
      </c>
      <c r="S208" s="46">
        <v>10.547599999999999</v>
      </c>
      <c r="T208" s="46">
        <v>3</v>
      </c>
      <c r="U208" s="46">
        <v>45</v>
      </c>
      <c r="V208" s="46">
        <v>61.270800000000001</v>
      </c>
      <c r="W208" s="46">
        <v>13.8302</v>
      </c>
      <c r="X208" s="46">
        <v>40</v>
      </c>
      <c r="Y208" s="46">
        <v>97</v>
      </c>
      <c r="Z208" s="46">
        <v>435.346</v>
      </c>
      <c r="AA208" s="46">
        <v>25.579000000000001</v>
      </c>
      <c r="AB208" s="46">
        <v>382</v>
      </c>
      <c r="AC208" s="46">
        <v>539</v>
      </c>
      <c r="AD208" s="46">
        <v>25136500</v>
      </c>
      <c r="AE208" s="46">
        <v>330.35399999999998</v>
      </c>
      <c r="AF208" s="46">
        <v>18.509</v>
      </c>
      <c r="AG208" s="46">
        <v>291</v>
      </c>
      <c r="AH208" s="46">
        <v>407</v>
      </c>
      <c r="AI208" s="46">
        <v>19074300</v>
      </c>
      <c r="AJ208" s="46">
        <v>302.767</v>
      </c>
      <c r="AK208" s="46">
        <v>16.714300000000001</v>
      </c>
      <c r="AL208" s="46">
        <v>267</v>
      </c>
      <c r="AM208" s="46">
        <v>372</v>
      </c>
      <c r="AN208" s="46">
        <v>17481400</v>
      </c>
      <c r="AO208" s="46">
        <v>0.85846999999999996</v>
      </c>
      <c r="AP208" s="46">
        <v>0.22747100000000001</v>
      </c>
      <c r="AQ208" s="46">
        <v>0.43518099999999998</v>
      </c>
      <c r="AR208" s="46">
        <v>2.3930899999999999</v>
      </c>
      <c r="AS208" s="46">
        <v>49567.199999999997</v>
      </c>
      <c r="AT208" s="46">
        <v>0.95346900000000001</v>
      </c>
      <c r="AU208" s="46">
        <v>0.23885200000000001</v>
      </c>
      <c r="AV208" s="46">
        <v>0.46092499999999997</v>
      </c>
      <c r="AW208" s="46">
        <v>2.5485799999999998</v>
      </c>
      <c r="AX208" s="46">
        <v>55052.4</v>
      </c>
      <c r="AY208" s="46">
        <v>1.6373899999999999</v>
      </c>
      <c r="AZ208" s="46">
        <v>0.30007800000000001</v>
      </c>
      <c r="BA208" s="46">
        <v>0.83119399999999999</v>
      </c>
      <c r="BB208" s="46">
        <v>3.63178</v>
      </c>
      <c r="BC208" s="46">
        <v>94541.2</v>
      </c>
    </row>
    <row r="209" spans="1:55" ht="14.25" x14ac:dyDescent="0.25">
      <c r="A209" s="47" t="s">
        <v>2625</v>
      </c>
      <c r="B209" s="45" t="s">
        <v>1843</v>
      </c>
      <c r="C209" s="45" t="s">
        <v>1843</v>
      </c>
      <c r="D209" s="46">
        <v>66</v>
      </c>
      <c r="E209" s="80">
        <v>25911</v>
      </c>
      <c r="F209" s="46">
        <v>333.548</v>
      </c>
      <c r="G209" s="46">
        <v>54.719700000000003</v>
      </c>
      <c r="H209" s="46">
        <v>221</v>
      </c>
      <c r="I209" s="46">
        <v>480</v>
      </c>
      <c r="J209" s="46">
        <v>1422.74</v>
      </c>
      <c r="K209" s="46">
        <v>23.291699999999999</v>
      </c>
      <c r="L209" s="46">
        <v>1362</v>
      </c>
      <c r="M209" s="46">
        <v>1470</v>
      </c>
      <c r="N209" s="46">
        <v>164.50800000000001</v>
      </c>
      <c r="O209" s="46">
        <v>48.381300000000003</v>
      </c>
      <c r="P209" s="46">
        <v>5</v>
      </c>
      <c r="Q209" s="46">
        <v>200</v>
      </c>
      <c r="R209" s="46">
        <v>23.454599999999999</v>
      </c>
      <c r="S209" s="46">
        <v>3.80938</v>
      </c>
      <c r="T209" s="46">
        <v>15</v>
      </c>
      <c r="U209" s="46">
        <v>33</v>
      </c>
      <c r="V209" s="46">
        <v>83.039599999999993</v>
      </c>
      <c r="W209" s="46">
        <v>15.027100000000001</v>
      </c>
      <c r="X209" s="46">
        <v>40</v>
      </c>
      <c r="Y209" s="46">
        <v>100</v>
      </c>
      <c r="Z209" s="46">
        <v>627.01400000000001</v>
      </c>
      <c r="AA209" s="46">
        <v>108.188</v>
      </c>
      <c r="AB209" s="46">
        <v>421</v>
      </c>
      <c r="AC209" s="46">
        <v>933</v>
      </c>
      <c r="AD209" s="46">
        <v>16245900</v>
      </c>
      <c r="AE209" s="46">
        <v>473.74700000000001</v>
      </c>
      <c r="AF209" s="46">
        <v>80.922399999999996</v>
      </c>
      <c r="AG209" s="46">
        <v>319</v>
      </c>
      <c r="AH209" s="46">
        <v>703</v>
      </c>
      <c r="AI209" s="46">
        <v>12274800</v>
      </c>
      <c r="AJ209" s="46">
        <v>433.572</v>
      </c>
      <c r="AK209" s="46">
        <v>73.841999999999999</v>
      </c>
      <c r="AL209" s="46">
        <v>293</v>
      </c>
      <c r="AM209" s="46">
        <v>643</v>
      </c>
      <c r="AN209" s="46">
        <v>11233900</v>
      </c>
      <c r="AO209" s="46">
        <v>1.6352500000000001</v>
      </c>
      <c r="AP209" s="46">
        <v>1.01616</v>
      </c>
      <c r="AQ209" s="46">
        <v>0.136157</v>
      </c>
      <c r="AR209" s="46">
        <v>5.5523100000000003</v>
      </c>
      <c r="AS209" s="46">
        <v>42369.4</v>
      </c>
      <c r="AT209" s="46">
        <v>1.7548299999999999</v>
      </c>
      <c r="AU209" s="46">
        <v>1.05555</v>
      </c>
      <c r="AV209" s="46">
        <v>0.15096699999999999</v>
      </c>
      <c r="AW209" s="46">
        <v>5.8161199999999997</v>
      </c>
      <c r="AX209" s="46">
        <v>45467.6</v>
      </c>
      <c r="AY209" s="46">
        <v>2.7408299999999999</v>
      </c>
      <c r="AZ209" s="46">
        <v>1.4175199999999999</v>
      </c>
      <c r="BA209" s="46">
        <v>0.26198300000000002</v>
      </c>
      <c r="BB209" s="46">
        <v>8.1075800000000005</v>
      </c>
      <c r="BC209" s="46">
        <v>71014.8</v>
      </c>
    </row>
    <row r="210" spans="1:55" ht="14.25" x14ac:dyDescent="0.25">
      <c r="A210" s="47" t="s">
        <v>2626</v>
      </c>
      <c r="B210" s="45" t="s">
        <v>1844</v>
      </c>
      <c r="C210" s="45" t="s">
        <v>1844</v>
      </c>
      <c r="D210" s="46">
        <v>67</v>
      </c>
      <c r="E210" s="80">
        <v>33861</v>
      </c>
      <c r="F210" s="46">
        <v>250.55799999999999</v>
      </c>
      <c r="G210" s="46">
        <v>5.5184499999999996</v>
      </c>
      <c r="H210" s="46">
        <v>237</v>
      </c>
      <c r="I210" s="46">
        <v>263</v>
      </c>
      <c r="J210" s="46">
        <v>1474.45</v>
      </c>
      <c r="K210" s="46">
        <v>2.6539000000000001</v>
      </c>
      <c r="L210" s="46">
        <v>1465</v>
      </c>
      <c r="M210" s="46">
        <v>1489</v>
      </c>
      <c r="N210" s="46">
        <v>200</v>
      </c>
      <c r="O210" s="46">
        <v>0</v>
      </c>
      <c r="P210" s="46">
        <v>200</v>
      </c>
      <c r="Q210" s="46">
        <v>200</v>
      </c>
      <c r="R210" s="46">
        <v>8.1837099999999996</v>
      </c>
      <c r="S210" s="46">
        <v>3.4307099999999999</v>
      </c>
      <c r="T210" s="46">
        <v>3</v>
      </c>
      <c r="U210" s="46">
        <v>45</v>
      </c>
      <c r="V210" s="46">
        <v>55.748800000000003</v>
      </c>
      <c r="W210" s="46">
        <v>5.1043099999999999</v>
      </c>
      <c r="X210" s="46">
        <v>49</v>
      </c>
      <c r="Y210" s="46">
        <v>75</v>
      </c>
      <c r="Z210" s="46">
        <v>424.601</v>
      </c>
      <c r="AA210" s="46">
        <v>10.816000000000001</v>
      </c>
      <c r="AB210" s="46">
        <v>402</v>
      </c>
      <c r="AC210" s="46">
        <v>471</v>
      </c>
      <c r="AD210" s="46">
        <v>14376600</v>
      </c>
      <c r="AE210" s="46">
        <v>322.60300000000001</v>
      </c>
      <c r="AF210" s="46">
        <v>7.9407899999999998</v>
      </c>
      <c r="AG210" s="46">
        <v>305</v>
      </c>
      <c r="AH210" s="46">
        <v>356</v>
      </c>
      <c r="AI210" s="46">
        <v>10923000</v>
      </c>
      <c r="AJ210" s="46">
        <v>295.77999999999997</v>
      </c>
      <c r="AK210" s="46">
        <v>7.2192400000000001</v>
      </c>
      <c r="AL210" s="46">
        <v>280</v>
      </c>
      <c r="AM210" s="46">
        <v>326</v>
      </c>
      <c r="AN210" s="46">
        <v>10014800</v>
      </c>
      <c r="AO210" s="46">
        <v>0.856985</v>
      </c>
      <c r="AP210" s="46">
        <v>0.118563</v>
      </c>
      <c r="AQ210" s="46">
        <v>0.43699399999999999</v>
      </c>
      <c r="AR210" s="46">
        <v>1.57094</v>
      </c>
      <c r="AS210" s="46">
        <v>29016.6</v>
      </c>
      <c r="AT210" s="46">
        <v>0.95420899999999997</v>
      </c>
      <c r="AU210" s="46">
        <v>0.123154</v>
      </c>
      <c r="AV210" s="46">
        <v>0.46286699999999997</v>
      </c>
      <c r="AW210" s="46">
        <v>1.6931</v>
      </c>
      <c r="AX210" s="46">
        <v>32308.5</v>
      </c>
      <c r="AY210" s="46">
        <v>1.6348199999999999</v>
      </c>
      <c r="AZ210" s="46">
        <v>0.15660199999999999</v>
      </c>
      <c r="BA210" s="46">
        <v>0.83887</v>
      </c>
      <c r="BB210" s="46">
        <v>2.5730900000000001</v>
      </c>
      <c r="BC210" s="46">
        <v>55353.4</v>
      </c>
    </row>
    <row r="211" spans="1:55" ht="14.25" x14ac:dyDescent="0.25">
      <c r="A211" s="47" t="s">
        <v>2627</v>
      </c>
      <c r="B211" s="45" t="s">
        <v>1845</v>
      </c>
      <c r="C211" s="45" t="s">
        <v>1845</v>
      </c>
      <c r="D211" s="46">
        <v>61</v>
      </c>
      <c r="E211" s="80">
        <v>41022</v>
      </c>
      <c r="F211" s="46">
        <v>440.35599999999999</v>
      </c>
      <c r="G211" s="46">
        <v>14.1477</v>
      </c>
      <c r="H211" s="46">
        <v>376</v>
      </c>
      <c r="I211" s="46">
        <v>472</v>
      </c>
      <c r="J211" s="46">
        <v>1241.3499999999999</v>
      </c>
      <c r="K211" s="46">
        <v>16.193000000000001</v>
      </c>
      <c r="L211" s="46">
        <v>1214</v>
      </c>
      <c r="M211" s="46">
        <v>1288</v>
      </c>
      <c r="N211" s="46">
        <v>200</v>
      </c>
      <c r="O211" s="46">
        <v>0</v>
      </c>
      <c r="P211" s="46">
        <v>200</v>
      </c>
      <c r="Q211" s="46">
        <v>200</v>
      </c>
      <c r="R211" s="46">
        <v>5.7109800000000002</v>
      </c>
      <c r="S211" s="46">
        <v>4.2294600000000004</v>
      </c>
      <c r="T211" s="46">
        <v>3</v>
      </c>
      <c r="U211" s="46">
        <v>33</v>
      </c>
      <c r="V211" s="46">
        <v>46.8857</v>
      </c>
      <c r="W211" s="46">
        <v>15.028499999999999</v>
      </c>
      <c r="X211" s="46">
        <v>13</v>
      </c>
      <c r="Y211" s="46">
        <v>80</v>
      </c>
      <c r="Z211" s="46">
        <v>821.70399999999995</v>
      </c>
      <c r="AA211" s="46">
        <v>57.298099999999998</v>
      </c>
      <c r="AB211" s="46">
        <v>624</v>
      </c>
      <c r="AC211" s="46">
        <v>937</v>
      </c>
      <c r="AD211" s="46">
        <v>33708000</v>
      </c>
      <c r="AE211" s="46">
        <v>625.67999999999995</v>
      </c>
      <c r="AF211" s="46">
        <v>42.139000000000003</v>
      </c>
      <c r="AG211" s="46">
        <v>477</v>
      </c>
      <c r="AH211" s="46">
        <v>709</v>
      </c>
      <c r="AI211" s="46">
        <v>25666700</v>
      </c>
      <c r="AJ211" s="46">
        <v>574.08299999999997</v>
      </c>
      <c r="AK211" s="46">
        <v>38.239800000000002</v>
      </c>
      <c r="AL211" s="46">
        <v>438</v>
      </c>
      <c r="AM211" s="46">
        <v>649</v>
      </c>
      <c r="AN211" s="46">
        <v>23550000</v>
      </c>
      <c r="AO211" s="46">
        <v>6.8165699999999996</v>
      </c>
      <c r="AP211" s="46">
        <v>1.0920399999999999</v>
      </c>
      <c r="AQ211" s="46">
        <v>4.6825200000000002</v>
      </c>
      <c r="AR211" s="46">
        <v>10.2197</v>
      </c>
      <c r="AS211" s="46">
        <v>279629</v>
      </c>
      <c r="AT211" s="46">
        <v>7.1391400000000003</v>
      </c>
      <c r="AU211" s="46">
        <v>1.13659</v>
      </c>
      <c r="AV211" s="46">
        <v>4.92943</v>
      </c>
      <c r="AW211" s="46">
        <v>10.664400000000001</v>
      </c>
      <c r="AX211" s="46">
        <v>292862</v>
      </c>
      <c r="AY211" s="46">
        <v>9.8307000000000002</v>
      </c>
      <c r="AZ211" s="46">
        <v>1.4687600000000001</v>
      </c>
      <c r="BA211" s="46">
        <v>6.8067399999999996</v>
      </c>
      <c r="BB211" s="46">
        <v>14.524800000000001</v>
      </c>
      <c r="BC211" s="46">
        <v>403275</v>
      </c>
    </row>
    <row r="212" spans="1:55" ht="14.25" x14ac:dyDescent="0.25">
      <c r="A212" s="47" t="s">
        <v>2628</v>
      </c>
      <c r="B212" s="45" t="s">
        <v>1846</v>
      </c>
      <c r="C212" s="45" t="s">
        <v>1846</v>
      </c>
      <c r="D212" s="46">
        <v>95</v>
      </c>
      <c r="E212" s="80">
        <v>343268</v>
      </c>
      <c r="F212" s="46">
        <v>649.87199999999996</v>
      </c>
      <c r="G212" s="46">
        <v>71.212000000000003</v>
      </c>
      <c r="H212" s="46">
        <v>486</v>
      </c>
      <c r="I212" s="46">
        <v>763</v>
      </c>
      <c r="J212" s="46">
        <v>1098.52</v>
      </c>
      <c r="K212" s="46">
        <v>44.746400000000001</v>
      </c>
      <c r="L212" s="46">
        <v>1024</v>
      </c>
      <c r="M212" s="46">
        <v>1208</v>
      </c>
      <c r="N212" s="46">
        <v>183.16900000000001</v>
      </c>
      <c r="O212" s="46">
        <v>50.268500000000003</v>
      </c>
      <c r="P212" s="46">
        <v>5</v>
      </c>
      <c r="Q212" s="46">
        <v>200</v>
      </c>
      <c r="R212" s="46">
        <v>20.154499999999999</v>
      </c>
      <c r="S212" s="46">
        <v>14.1173</v>
      </c>
      <c r="T212" s="46">
        <v>3</v>
      </c>
      <c r="U212" s="46">
        <v>45</v>
      </c>
      <c r="V212" s="46">
        <v>76.892099999999999</v>
      </c>
      <c r="W212" s="46">
        <v>22.393599999999999</v>
      </c>
      <c r="X212" s="46">
        <v>13</v>
      </c>
      <c r="Y212" s="46">
        <v>100</v>
      </c>
      <c r="Z212" s="46">
        <v>1606.39</v>
      </c>
      <c r="AA212" s="46">
        <v>329.52300000000002</v>
      </c>
      <c r="AB212" s="46">
        <v>825</v>
      </c>
      <c r="AC212" s="46">
        <v>2231</v>
      </c>
      <c r="AD212" s="46">
        <v>551148000</v>
      </c>
      <c r="AE212" s="46">
        <v>1215.43</v>
      </c>
      <c r="AF212" s="46">
        <v>245.828</v>
      </c>
      <c r="AG212" s="46">
        <v>633</v>
      </c>
      <c r="AH212" s="46">
        <v>1681</v>
      </c>
      <c r="AI212" s="46">
        <v>417010000</v>
      </c>
      <c r="AJ212" s="46">
        <v>1112.94</v>
      </c>
      <c r="AK212" s="46">
        <v>224.101</v>
      </c>
      <c r="AL212" s="46">
        <v>582</v>
      </c>
      <c r="AM212" s="46">
        <v>1538</v>
      </c>
      <c r="AN212" s="46">
        <v>381846000</v>
      </c>
      <c r="AO212" s="46">
        <v>20.275500000000001</v>
      </c>
      <c r="AP212" s="46">
        <v>6.4990100000000002</v>
      </c>
      <c r="AQ212" s="46">
        <v>6.4031000000000002</v>
      </c>
      <c r="AR212" s="46">
        <v>42.210900000000002</v>
      </c>
      <c r="AS212" s="46">
        <v>6956470</v>
      </c>
      <c r="AT212" s="46">
        <v>21.075800000000001</v>
      </c>
      <c r="AU212" s="46">
        <v>6.7355299999999998</v>
      </c>
      <c r="AV212" s="46">
        <v>6.7133700000000003</v>
      </c>
      <c r="AW212" s="46">
        <v>43.927999999999997</v>
      </c>
      <c r="AX212" s="46">
        <v>7231050</v>
      </c>
      <c r="AY212" s="46">
        <v>29.292100000000001</v>
      </c>
      <c r="AZ212" s="46">
        <v>9.3400999999999996</v>
      </c>
      <c r="BA212" s="46">
        <v>9.4196200000000001</v>
      </c>
      <c r="BB212" s="46">
        <v>59.766100000000002</v>
      </c>
      <c r="BC212" s="46">
        <v>10050100</v>
      </c>
    </row>
    <row r="213" spans="1:55" ht="14.25" x14ac:dyDescent="0.25">
      <c r="A213" s="47" t="s">
        <v>2629</v>
      </c>
      <c r="B213" s="45" t="s">
        <v>1847</v>
      </c>
      <c r="C213" s="45" t="s">
        <v>1847</v>
      </c>
      <c r="D213" s="46">
        <v>98</v>
      </c>
      <c r="E213" s="80">
        <v>131490</v>
      </c>
      <c r="F213" s="46">
        <v>703.30899999999997</v>
      </c>
      <c r="G213" s="46">
        <v>43.55</v>
      </c>
      <c r="H213" s="46">
        <v>602</v>
      </c>
      <c r="I213" s="46">
        <v>803</v>
      </c>
      <c r="J213" s="46">
        <v>1075.77</v>
      </c>
      <c r="K213" s="46">
        <v>19.286200000000001</v>
      </c>
      <c r="L213" s="46">
        <v>1035</v>
      </c>
      <c r="M213" s="46">
        <v>1124</v>
      </c>
      <c r="N213" s="46">
        <v>194.459</v>
      </c>
      <c r="O213" s="46">
        <v>27.173400000000001</v>
      </c>
      <c r="P213" s="46">
        <v>5</v>
      </c>
      <c r="Q213" s="46">
        <v>200</v>
      </c>
      <c r="R213" s="46">
        <v>7.6953500000000004</v>
      </c>
      <c r="S213" s="46">
        <v>8.8286800000000003</v>
      </c>
      <c r="T213" s="46">
        <v>3</v>
      </c>
      <c r="U213" s="46">
        <v>45</v>
      </c>
      <c r="V213" s="46">
        <v>58.1798</v>
      </c>
      <c r="W213" s="46">
        <v>23.3353</v>
      </c>
      <c r="X213" s="46">
        <v>13</v>
      </c>
      <c r="Y213" s="46">
        <v>100</v>
      </c>
      <c r="Z213" s="46">
        <v>1572.16</v>
      </c>
      <c r="AA213" s="46">
        <v>220.65</v>
      </c>
      <c r="AB213" s="46">
        <v>1115</v>
      </c>
      <c r="AC213" s="46">
        <v>2227</v>
      </c>
      <c r="AD213" s="46">
        <v>206717000</v>
      </c>
      <c r="AE213" s="46">
        <v>1194.23</v>
      </c>
      <c r="AF213" s="46">
        <v>162.56399999999999</v>
      </c>
      <c r="AG213" s="46">
        <v>855</v>
      </c>
      <c r="AH213" s="46">
        <v>1678</v>
      </c>
      <c r="AI213" s="46">
        <v>157025000</v>
      </c>
      <c r="AJ213" s="46">
        <v>1094.8900000000001</v>
      </c>
      <c r="AK213" s="46">
        <v>147.59800000000001</v>
      </c>
      <c r="AL213" s="46">
        <v>786</v>
      </c>
      <c r="AM213" s="46">
        <v>1535</v>
      </c>
      <c r="AN213" s="46">
        <v>143963000</v>
      </c>
      <c r="AO213" s="46">
        <v>24.9909</v>
      </c>
      <c r="AP213" s="46">
        <v>6.1492599999999999</v>
      </c>
      <c r="AQ213" s="46">
        <v>8.2505500000000005</v>
      </c>
      <c r="AR213" s="46">
        <v>43.648200000000003</v>
      </c>
      <c r="AS213" s="46">
        <v>3285950</v>
      </c>
      <c r="AT213" s="46">
        <v>25.988399999999999</v>
      </c>
      <c r="AU213" s="46">
        <v>6.3953199999999999</v>
      </c>
      <c r="AV213" s="46">
        <v>8.6055100000000007</v>
      </c>
      <c r="AW213" s="46">
        <v>45.427199999999999</v>
      </c>
      <c r="AX213" s="46">
        <v>3417120</v>
      </c>
      <c r="AY213" s="46">
        <v>35.8767</v>
      </c>
      <c r="AZ213" s="46">
        <v>8.6099800000000002</v>
      </c>
      <c r="BA213" s="46">
        <v>12.6228</v>
      </c>
      <c r="BB213" s="46">
        <v>61.8018</v>
      </c>
      <c r="BC213" s="46">
        <v>4717290</v>
      </c>
    </row>
    <row r="214" spans="1:55" ht="14.25" x14ac:dyDescent="0.25">
      <c r="A214" s="47" t="s">
        <v>2630</v>
      </c>
      <c r="B214" s="45" t="s">
        <v>1848</v>
      </c>
      <c r="C214" s="45" t="s">
        <v>1848</v>
      </c>
      <c r="D214" s="46">
        <v>93</v>
      </c>
      <c r="E214" s="80">
        <v>280516</v>
      </c>
      <c r="F214" s="46">
        <v>463.90600000000001</v>
      </c>
      <c r="G214" s="46">
        <v>37.795699999999997</v>
      </c>
      <c r="H214" s="46">
        <v>396</v>
      </c>
      <c r="I214" s="46">
        <v>537</v>
      </c>
      <c r="J214" s="46">
        <v>1256.17</v>
      </c>
      <c r="K214" s="46">
        <v>37.926099999999998</v>
      </c>
      <c r="L214" s="46">
        <v>1176</v>
      </c>
      <c r="M214" s="46">
        <v>1326</v>
      </c>
      <c r="N214" s="46">
        <v>199.99</v>
      </c>
      <c r="O214" s="46">
        <v>1.3078000000000001</v>
      </c>
      <c r="P214" s="46">
        <v>32</v>
      </c>
      <c r="Q214" s="46">
        <v>200</v>
      </c>
      <c r="R214" s="46">
        <v>7.37249</v>
      </c>
      <c r="S214" s="46">
        <v>8.4967299999999994</v>
      </c>
      <c r="T214" s="46">
        <v>3</v>
      </c>
      <c r="U214" s="46">
        <v>45</v>
      </c>
      <c r="V214" s="46">
        <v>47.296799999999998</v>
      </c>
      <c r="W214" s="46">
        <v>17.703199999999999</v>
      </c>
      <c r="X214" s="46">
        <v>13</v>
      </c>
      <c r="Y214" s="46">
        <v>100</v>
      </c>
      <c r="Z214" s="46">
        <v>840.82399999999996</v>
      </c>
      <c r="AA214" s="46">
        <v>141.203</v>
      </c>
      <c r="AB214" s="46">
        <v>581</v>
      </c>
      <c r="AC214" s="46">
        <v>1317</v>
      </c>
      <c r="AD214" s="46">
        <v>235864000</v>
      </c>
      <c r="AE214" s="46">
        <v>640.01700000000005</v>
      </c>
      <c r="AF214" s="46">
        <v>105.69499999999999</v>
      </c>
      <c r="AG214" s="46">
        <v>445</v>
      </c>
      <c r="AH214" s="46">
        <v>992</v>
      </c>
      <c r="AI214" s="46">
        <v>179535000</v>
      </c>
      <c r="AJ214" s="46">
        <v>587.16200000000003</v>
      </c>
      <c r="AK214" s="46">
        <v>96.453500000000005</v>
      </c>
      <c r="AL214" s="46">
        <v>410</v>
      </c>
      <c r="AM214" s="46">
        <v>907</v>
      </c>
      <c r="AN214" s="46">
        <v>164708000</v>
      </c>
      <c r="AO214" s="46">
        <v>7.7541399999999996</v>
      </c>
      <c r="AP214" s="46">
        <v>1.90856</v>
      </c>
      <c r="AQ214" s="46">
        <v>3.74553</v>
      </c>
      <c r="AR214" s="46">
        <v>15.0143</v>
      </c>
      <c r="AS214" s="46">
        <v>2175160</v>
      </c>
      <c r="AT214" s="46">
        <v>8.1110100000000003</v>
      </c>
      <c r="AU214" s="46">
        <v>1.97925</v>
      </c>
      <c r="AV214" s="46">
        <v>3.9508200000000002</v>
      </c>
      <c r="AW214" s="46">
        <v>15.640700000000001</v>
      </c>
      <c r="AX214" s="46">
        <v>2275270</v>
      </c>
      <c r="AY214" s="46">
        <v>11.123900000000001</v>
      </c>
      <c r="AZ214" s="46">
        <v>2.67563</v>
      </c>
      <c r="BA214" s="46">
        <v>5.62331</v>
      </c>
      <c r="BB214" s="46">
        <v>21.241199999999999</v>
      </c>
      <c r="BC214" s="46">
        <v>3120430</v>
      </c>
    </row>
    <row r="215" spans="1:55" ht="14.25" x14ac:dyDescent="0.25">
      <c r="A215" s="47" t="s">
        <v>2631</v>
      </c>
      <c r="B215" s="45" t="s">
        <v>1849</v>
      </c>
      <c r="C215" s="45" t="s">
        <v>1849</v>
      </c>
      <c r="D215" s="46">
        <v>96</v>
      </c>
      <c r="E215" s="80">
        <v>642596</v>
      </c>
      <c r="F215" s="46">
        <v>572.60599999999999</v>
      </c>
      <c r="G215" s="46">
        <v>54.530200000000001</v>
      </c>
      <c r="H215" s="46">
        <v>486</v>
      </c>
      <c r="I215" s="46">
        <v>757</v>
      </c>
      <c r="J215" s="46">
        <v>1154.73</v>
      </c>
      <c r="K215" s="46">
        <v>36.421199999999999</v>
      </c>
      <c r="L215" s="46">
        <v>1079</v>
      </c>
      <c r="M215" s="46">
        <v>1237</v>
      </c>
      <c r="N215" s="46">
        <v>199.97300000000001</v>
      </c>
      <c r="O215" s="46">
        <v>1.04318</v>
      </c>
      <c r="P215" s="46">
        <v>32</v>
      </c>
      <c r="Q215" s="46">
        <v>200</v>
      </c>
      <c r="R215" s="46">
        <v>17.410900000000002</v>
      </c>
      <c r="S215" s="46">
        <v>15.0022</v>
      </c>
      <c r="T215" s="46">
        <v>3</v>
      </c>
      <c r="U215" s="46">
        <v>45</v>
      </c>
      <c r="V215" s="46">
        <v>68.064599999999999</v>
      </c>
      <c r="W215" s="46">
        <v>25.322399999999998</v>
      </c>
      <c r="X215" s="46">
        <v>13</v>
      </c>
      <c r="Y215" s="46">
        <v>100</v>
      </c>
      <c r="Z215" s="46">
        <v>1275.48</v>
      </c>
      <c r="AA215" s="46">
        <v>262.00200000000001</v>
      </c>
      <c r="AB215" s="46">
        <v>756</v>
      </c>
      <c r="AC215" s="46">
        <v>2048</v>
      </c>
      <c r="AD215" s="46">
        <v>819612000</v>
      </c>
      <c r="AE215" s="46">
        <v>966.55799999999999</v>
      </c>
      <c r="AF215" s="46">
        <v>194.62799999999999</v>
      </c>
      <c r="AG215" s="46">
        <v>580</v>
      </c>
      <c r="AH215" s="46">
        <v>1543</v>
      </c>
      <c r="AI215" s="46">
        <v>621103000</v>
      </c>
      <c r="AJ215" s="46">
        <v>885.49</v>
      </c>
      <c r="AK215" s="46">
        <v>177.18199999999999</v>
      </c>
      <c r="AL215" s="46">
        <v>533</v>
      </c>
      <c r="AM215" s="46">
        <v>1411</v>
      </c>
      <c r="AN215" s="46">
        <v>569009000</v>
      </c>
      <c r="AO215" s="46">
        <v>14.9892</v>
      </c>
      <c r="AP215" s="46">
        <v>4.2618200000000002</v>
      </c>
      <c r="AQ215" s="46">
        <v>6.5994200000000003</v>
      </c>
      <c r="AR215" s="46">
        <v>41.538600000000002</v>
      </c>
      <c r="AS215" s="46">
        <v>9631910</v>
      </c>
      <c r="AT215" s="46">
        <v>15.6037</v>
      </c>
      <c r="AU215" s="46">
        <v>4.4198199999999996</v>
      </c>
      <c r="AV215" s="46">
        <v>6.9019899999999996</v>
      </c>
      <c r="AW215" s="46">
        <v>43.200499999999998</v>
      </c>
      <c r="AX215" s="46">
        <v>10026800</v>
      </c>
      <c r="AY215" s="46">
        <v>21.497800000000002</v>
      </c>
      <c r="AZ215" s="46">
        <v>6.06114</v>
      </c>
      <c r="BA215" s="46">
        <v>9.7647600000000008</v>
      </c>
      <c r="BB215" s="46">
        <v>58.808900000000001</v>
      </c>
      <c r="BC215" s="46">
        <v>13814300</v>
      </c>
    </row>
    <row r="216" spans="1:55" ht="14.25" x14ac:dyDescent="0.25">
      <c r="A216" s="47" t="s">
        <v>2632</v>
      </c>
      <c r="B216" s="45" t="s">
        <v>1850</v>
      </c>
      <c r="C216" s="45" t="s">
        <v>1850</v>
      </c>
      <c r="D216" s="46">
        <v>94</v>
      </c>
      <c r="E216" s="80">
        <v>79133</v>
      </c>
      <c r="F216" s="46">
        <v>746.48099999999999</v>
      </c>
      <c r="G216" s="46">
        <v>26.155200000000001</v>
      </c>
      <c r="H216" s="46">
        <v>701</v>
      </c>
      <c r="I216" s="46">
        <v>807</v>
      </c>
      <c r="J216" s="46">
        <v>1055.3599999999999</v>
      </c>
      <c r="K216" s="46">
        <v>11.2201</v>
      </c>
      <c r="L216" s="46">
        <v>1033</v>
      </c>
      <c r="M216" s="46">
        <v>1083</v>
      </c>
      <c r="N216" s="46">
        <v>153.12899999999999</v>
      </c>
      <c r="O216" s="46">
        <v>67.9392</v>
      </c>
      <c r="P216" s="46">
        <v>5</v>
      </c>
      <c r="Q216" s="46">
        <v>200</v>
      </c>
      <c r="R216" s="46">
        <v>12.9194</v>
      </c>
      <c r="S216" s="46">
        <v>9.6074900000000003</v>
      </c>
      <c r="T216" s="46">
        <v>3</v>
      </c>
      <c r="U216" s="46">
        <v>45</v>
      </c>
      <c r="V216" s="46">
        <v>79.535600000000002</v>
      </c>
      <c r="W216" s="46">
        <v>24.705300000000001</v>
      </c>
      <c r="X216" s="46">
        <v>13</v>
      </c>
      <c r="Y216" s="46">
        <v>100</v>
      </c>
      <c r="Z216" s="46">
        <v>1913.13</v>
      </c>
      <c r="AA216" s="46">
        <v>259.97300000000001</v>
      </c>
      <c r="AB216" s="46">
        <v>1250</v>
      </c>
      <c r="AC216" s="46">
        <v>2214</v>
      </c>
      <c r="AD216" s="46">
        <v>151375000</v>
      </c>
      <c r="AE216" s="46">
        <v>1446.8</v>
      </c>
      <c r="AF216" s="46">
        <v>190.285</v>
      </c>
      <c r="AG216" s="46">
        <v>958</v>
      </c>
      <c r="AH216" s="46">
        <v>1669</v>
      </c>
      <c r="AI216" s="46">
        <v>114477000</v>
      </c>
      <c r="AJ216" s="46">
        <v>1324.63</v>
      </c>
      <c r="AK216" s="46">
        <v>172.393</v>
      </c>
      <c r="AL216" s="46">
        <v>881</v>
      </c>
      <c r="AM216" s="46">
        <v>1526</v>
      </c>
      <c r="AN216" s="46">
        <v>104810000</v>
      </c>
      <c r="AO216" s="46">
        <v>23.872</v>
      </c>
      <c r="AP216" s="46">
        <v>8.4050200000000004</v>
      </c>
      <c r="AQ216" s="46">
        <v>7.5188699999999997</v>
      </c>
      <c r="AR216" s="46">
        <v>54.4955</v>
      </c>
      <c r="AS216" s="46">
        <v>1888850</v>
      </c>
      <c r="AT216" s="46">
        <v>24.807600000000001</v>
      </c>
      <c r="AU216" s="46">
        <v>8.7314299999999996</v>
      </c>
      <c r="AV216" s="46">
        <v>7.8479599999999996</v>
      </c>
      <c r="AW216" s="46">
        <v>56.604900000000001</v>
      </c>
      <c r="AX216" s="46">
        <v>1962880</v>
      </c>
      <c r="AY216" s="46">
        <v>34.663899999999998</v>
      </c>
      <c r="AZ216" s="46">
        <v>11.7432</v>
      </c>
      <c r="BA216" s="46">
        <v>11.5451</v>
      </c>
      <c r="BB216" s="46">
        <v>77.635599999999997</v>
      </c>
      <c r="BC216" s="46">
        <v>2742750</v>
      </c>
    </row>
    <row r="217" spans="1:55" ht="14.25" x14ac:dyDescent="0.25">
      <c r="A217" s="47" t="s">
        <v>2633</v>
      </c>
      <c r="B217" s="45" t="s">
        <v>1851</v>
      </c>
      <c r="C217" s="45" t="s">
        <v>1851</v>
      </c>
      <c r="D217" s="46">
        <v>92</v>
      </c>
      <c r="E217" s="80">
        <v>4825</v>
      </c>
      <c r="F217" s="46">
        <v>478.05500000000001</v>
      </c>
      <c r="G217" s="46">
        <v>10.253</v>
      </c>
      <c r="H217" s="46">
        <v>452</v>
      </c>
      <c r="I217" s="46">
        <v>494</v>
      </c>
      <c r="J217" s="46">
        <v>1208.8499999999999</v>
      </c>
      <c r="K217" s="46">
        <v>3.8887299999999998</v>
      </c>
      <c r="L217" s="46">
        <v>1196</v>
      </c>
      <c r="M217" s="46">
        <v>1214</v>
      </c>
      <c r="N217" s="46">
        <v>200</v>
      </c>
      <c r="O217" s="46">
        <v>0</v>
      </c>
      <c r="P217" s="46">
        <v>200</v>
      </c>
      <c r="Q217" s="46">
        <v>200</v>
      </c>
      <c r="R217" s="46">
        <v>11.694100000000001</v>
      </c>
      <c r="S217" s="46">
        <v>6.9699099999999996</v>
      </c>
      <c r="T217" s="46">
        <v>3</v>
      </c>
      <c r="U217" s="46">
        <v>45</v>
      </c>
      <c r="V217" s="46">
        <v>49.193800000000003</v>
      </c>
      <c r="W217" s="46">
        <v>11.5618</v>
      </c>
      <c r="X217" s="46">
        <v>13</v>
      </c>
      <c r="Y217" s="46">
        <v>100</v>
      </c>
      <c r="Z217" s="46">
        <v>922.59400000000005</v>
      </c>
      <c r="AA217" s="46">
        <v>60.674900000000001</v>
      </c>
      <c r="AB217" s="46">
        <v>765</v>
      </c>
      <c r="AC217" s="46">
        <v>1236</v>
      </c>
      <c r="AD217" s="46">
        <v>4423840</v>
      </c>
      <c r="AE217" s="46">
        <v>702.32600000000002</v>
      </c>
      <c r="AF217" s="46">
        <v>44.513199999999998</v>
      </c>
      <c r="AG217" s="46">
        <v>587</v>
      </c>
      <c r="AH217" s="46">
        <v>931</v>
      </c>
      <c r="AI217" s="46">
        <v>3367650</v>
      </c>
      <c r="AJ217" s="46">
        <v>644.27200000000005</v>
      </c>
      <c r="AK217" s="46">
        <v>40.3919</v>
      </c>
      <c r="AL217" s="46">
        <v>539</v>
      </c>
      <c r="AM217" s="46">
        <v>851</v>
      </c>
      <c r="AN217" s="46">
        <v>3089280</v>
      </c>
      <c r="AO217" s="46">
        <v>10.301600000000001</v>
      </c>
      <c r="AP217" s="46">
        <v>0.823071</v>
      </c>
      <c r="AQ217" s="46">
        <v>8.4260099999999998</v>
      </c>
      <c r="AR217" s="46">
        <v>14.489800000000001</v>
      </c>
      <c r="AS217" s="46">
        <v>49396.1</v>
      </c>
      <c r="AT217" s="46">
        <v>10.753299999999999</v>
      </c>
      <c r="AU217" s="46">
        <v>0.85477000000000003</v>
      </c>
      <c r="AV217" s="46">
        <v>8.7998200000000004</v>
      </c>
      <c r="AW217" s="46">
        <v>15.097899999999999</v>
      </c>
      <c r="AX217" s="46">
        <v>51562.3</v>
      </c>
      <c r="AY217" s="46">
        <v>14.656599999999999</v>
      </c>
      <c r="AZ217" s="46">
        <v>1.12483</v>
      </c>
      <c r="BA217" s="46">
        <v>12.137600000000001</v>
      </c>
      <c r="BB217" s="46">
        <v>20.351400000000002</v>
      </c>
      <c r="BC217" s="46">
        <v>70278.600000000006</v>
      </c>
    </row>
    <row r="218" spans="1:55" ht="14.25" x14ac:dyDescent="0.25">
      <c r="A218" s="47" t="s">
        <v>2634</v>
      </c>
      <c r="B218" s="45" t="s">
        <v>1852</v>
      </c>
      <c r="C218" s="45" t="s">
        <v>1852</v>
      </c>
      <c r="D218" s="46">
        <v>97</v>
      </c>
      <c r="E218" s="80">
        <v>21468</v>
      </c>
      <c r="F218" s="46">
        <v>389.113</v>
      </c>
      <c r="G218" s="46">
        <v>7.4118700000000004</v>
      </c>
      <c r="H218" s="46">
        <v>374</v>
      </c>
      <c r="I218" s="46">
        <v>403</v>
      </c>
      <c r="J218" s="46">
        <v>1301.45</v>
      </c>
      <c r="K218" s="46">
        <v>6.6858399999999998</v>
      </c>
      <c r="L218" s="46">
        <v>1277</v>
      </c>
      <c r="M218" s="46">
        <v>1312</v>
      </c>
      <c r="N218" s="46">
        <v>200</v>
      </c>
      <c r="O218" s="46">
        <v>0</v>
      </c>
      <c r="P218" s="46">
        <v>200</v>
      </c>
      <c r="Q218" s="46">
        <v>200</v>
      </c>
      <c r="R218" s="46">
        <v>9.1146399999999996</v>
      </c>
      <c r="S218" s="46">
        <v>5.4438800000000001</v>
      </c>
      <c r="T218" s="46">
        <v>3</v>
      </c>
      <c r="U218" s="46">
        <v>16</v>
      </c>
      <c r="V218" s="46">
        <v>50.101100000000002</v>
      </c>
      <c r="W218" s="46">
        <v>9.8514700000000008</v>
      </c>
      <c r="X218" s="46">
        <v>24</v>
      </c>
      <c r="Y218" s="46">
        <v>63</v>
      </c>
      <c r="Z218" s="46">
        <v>702.11</v>
      </c>
      <c r="AA218" s="46">
        <v>33.149500000000003</v>
      </c>
      <c r="AB218" s="46">
        <v>616</v>
      </c>
      <c r="AC218" s="46">
        <v>767</v>
      </c>
      <c r="AD218" s="46">
        <v>15072900</v>
      </c>
      <c r="AE218" s="46">
        <v>534.28</v>
      </c>
      <c r="AF218" s="46">
        <v>24.191800000000001</v>
      </c>
      <c r="AG218" s="46">
        <v>472</v>
      </c>
      <c r="AH218" s="46">
        <v>583</v>
      </c>
      <c r="AI218" s="46">
        <v>11469900</v>
      </c>
      <c r="AJ218" s="46">
        <v>490.07600000000002</v>
      </c>
      <c r="AK218" s="46">
        <v>21.9071</v>
      </c>
      <c r="AL218" s="46">
        <v>433</v>
      </c>
      <c r="AM218" s="46">
        <v>534</v>
      </c>
      <c r="AN218" s="46">
        <v>10520900</v>
      </c>
      <c r="AO218" s="46">
        <v>4.6382000000000003</v>
      </c>
      <c r="AP218" s="46">
        <v>0.29169800000000001</v>
      </c>
      <c r="AQ218" s="46">
        <v>3.4568500000000002</v>
      </c>
      <c r="AR218" s="46">
        <v>5.4146700000000001</v>
      </c>
      <c r="AS218" s="46">
        <v>99573</v>
      </c>
      <c r="AT218" s="46">
        <v>4.8774300000000004</v>
      </c>
      <c r="AU218" s="46">
        <v>0.300458</v>
      </c>
      <c r="AV218" s="46">
        <v>3.6519200000000001</v>
      </c>
      <c r="AW218" s="46">
        <v>5.6808100000000001</v>
      </c>
      <c r="AX218" s="46">
        <v>104709</v>
      </c>
      <c r="AY218" s="46">
        <v>6.8018599999999996</v>
      </c>
      <c r="AZ218" s="46">
        <v>0.40736099999999997</v>
      </c>
      <c r="BA218" s="46">
        <v>5.2309299999999999</v>
      </c>
      <c r="BB218" s="46">
        <v>7.8874500000000003</v>
      </c>
      <c r="BC218" s="46">
        <v>146022</v>
      </c>
    </row>
    <row r="219" spans="1:55" ht="14.25" x14ac:dyDescent="0.25">
      <c r="A219" s="47" t="s">
        <v>2635</v>
      </c>
      <c r="B219" s="45" t="s">
        <v>1853</v>
      </c>
      <c r="C219" s="45" t="s">
        <v>1853</v>
      </c>
      <c r="D219" s="46">
        <v>91</v>
      </c>
      <c r="E219" s="80">
        <v>527079</v>
      </c>
      <c r="F219" s="46">
        <v>459.34300000000002</v>
      </c>
      <c r="G219" s="46">
        <v>29.502400000000002</v>
      </c>
      <c r="H219" s="46">
        <v>378</v>
      </c>
      <c r="I219" s="46">
        <v>522</v>
      </c>
      <c r="J219" s="46">
        <v>1250.78</v>
      </c>
      <c r="K219" s="46">
        <v>23.542000000000002</v>
      </c>
      <c r="L219" s="46">
        <v>1192</v>
      </c>
      <c r="M219" s="46">
        <v>1298</v>
      </c>
      <c r="N219" s="46">
        <v>199.94900000000001</v>
      </c>
      <c r="O219" s="46">
        <v>2.7105800000000002</v>
      </c>
      <c r="P219" s="46">
        <v>32</v>
      </c>
      <c r="Q219" s="46">
        <v>200</v>
      </c>
      <c r="R219" s="46">
        <v>7.9745400000000002</v>
      </c>
      <c r="S219" s="46">
        <v>6.1702700000000004</v>
      </c>
      <c r="T219" s="46">
        <v>3</v>
      </c>
      <c r="U219" s="46">
        <v>45</v>
      </c>
      <c r="V219" s="46">
        <v>47.987699999999997</v>
      </c>
      <c r="W219" s="46">
        <v>15.224500000000001</v>
      </c>
      <c r="X219" s="46">
        <v>13</v>
      </c>
      <c r="Y219" s="46">
        <v>100</v>
      </c>
      <c r="Z219" s="46">
        <v>838.35299999999995</v>
      </c>
      <c r="AA219" s="46">
        <v>88.939599999999999</v>
      </c>
      <c r="AB219" s="46">
        <v>599</v>
      </c>
      <c r="AC219" s="46">
        <v>1104</v>
      </c>
      <c r="AD219" s="46">
        <v>441878000</v>
      </c>
      <c r="AE219" s="46">
        <v>638.19399999999996</v>
      </c>
      <c r="AF219" s="46">
        <v>66.370699999999999</v>
      </c>
      <c r="AG219" s="46">
        <v>459</v>
      </c>
      <c r="AH219" s="46">
        <v>832</v>
      </c>
      <c r="AI219" s="46">
        <v>336378000</v>
      </c>
      <c r="AJ219" s="46">
        <v>585.51099999999997</v>
      </c>
      <c r="AK219" s="46">
        <v>60.517699999999998</v>
      </c>
      <c r="AL219" s="46">
        <v>422</v>
      </c>
      <c r="AM219" s="46">
        <v>760</v>
      </c>
      <c r="AN219" s="46">
        <v>308610000</v>
      </c>
      <c r="AO219" s="46">
        <v>7.9657200000000001</v>
      </c>
      <c r="AP219" s="46">
        <v>1.9762500000000001</v>
      </c>
      <c r="AQ219" s="46">
        <v>3.9935800000000001</v>
      </c>
      <c r="AR219" s="46">
        <v>21.526199999999999</v>
      </c>
      <c r="AS219" s="46">
        <v>4198560</v>
      </c>
      <c r="AT219" s="46">
        <v>8.3307599999999997</v>
      </c>
      <c r="AU219" s="46">
        <v>2.0522300000000002</v>
      </c>
      <c r="AV219" s="46">
        <v>4.2121899999999997</v>
      </c>
      <c r="AW219" s="46">
        <v>22.432500000000001</v>
      </c>
      <c r="AX219" s="46">
        <v>4390970</v>
      </c>
      <c r="AY219" s="46">
        <v>11.403</v>
      </c>
      <c r="AZ219" s="46">
        <v>2.7138</v>
      </c>
      <c r="BA219" s="46">
        <v>6.0138299999999996</v>
      </c>
      <c r="BB219" s="46">
        <v>29.593599999999999</v>
      </c>
      <c r="BC219" s="46">
        <v>6010300</v>
      </c>
    </row>
    <row r="220" spans="1:55" ht="14.25" x14ac:dyDescent="0.25">
      <c r="A220" s="47" t="s">
        <v>2636</v>
      </c>
      <c r="B220" s="45" t="s">
        <v>1854</v>
      </c>
      <c r="C220" s="45" t="s">
        <v>1854</v>
      </c>
      <c r="D220" s="46">
        <v>99</v>
      </c>
      <c r="E220" s="80">
        <v>128251</v>
      </c>
      <c r="F220" s="46">
        <v>513.01800000000003</v>
      </c>
      <c r="G220" s="46">
        <v>45.443600000000004</v>
      </c>
      <c r="H220" s="46">
        <v>431</v>
      </c>
      <c r="I220" s="46">
        <v>622</v>
      </c>
      <c r="J220" s="46">
        <v>1202.17</v>
      </c>
      <c r="K220" s="46">
        <v>40.853200000000001</v>
      </c>
      <c r="L220" s="46">
        <v>1128</v>
      </c>
      <c r="M220" s="46">
        <v>1269</v>
      </c>
      <c r="N220" s="46">
        <v>200</v>
      </c>
      <c r="O220" s="46">
        <v>0</v>
      </c>
      <c r="P220" s="46">
        <v>200</v>
      </c>
      <c r="Q220" s="46">
        <v>200</v>
      </c>
      <c r="R220" s="46">
        <v>23.6629</v>
      </c>
      <c r="S220" s="46">
        <v>11.259399999999999</v>
      </c>
      <c r="T220" s="46">
        <v>3</v>
      </c>
      <c r="U220" s="46">
        <v>45</v>
      </c>
      <c r="V220" s="46">
        <v>83.013599999999997</v>
      </c>
      <c r="W220" s="46">
        <v>12.277100000000001</v>
      </c>
      <c r="X220" s="46">
        <v>13</v>
      </c>
      <c r="Y220" s="46">
        <v>100</v>
      </c>
      <c r="Z220" s="46">
        <v>1167.5899999999999</v>
      </c>
      <c r="AA220" s="46">
        <v>139.851</v>
      </c>
      <c r="AB220" s="46">
        <v>685</v>
      </c>
      <c r="AC220" s="46">
        <v>1526</v>
      </c>
      <c r="AD220" s="46">
        <v>149745000</v>
      </c>
      <c r="AE220" s="46">
        <v>882.77300000000002</v>
      </c>
      <c r="AF220" s="46">
        <v>105.54900000000001</v>
      </c>
      <c r="AG220" s="46">
        <v>525</v>
      </c>
      <c r="AH220" s="46">
        <v>1150</v>
      </c>
      <c r="AI220" s="46">
        <v>113217000</v>
      </c>
      <c r="AJ220" s="46">
        <v>808.12</v>
      </c>
      <c r="AK220" s="46">
        <v>96.576800000000006</v>
      </c>
      <c r="AL220" s="46">
        <v>483</v>
      </c>
      <c r="AM220" s="46">
        <v>1052</v>
      </c>
      <c r="AN220" s="46">
        <v>103642000</v>
      </c>
      <c r="AO220" s="46">
        <v>10.6</v>
      </c>
      <c r="AP220" s="46">
        <v>3.0561600000000002</v>
      </c>
      <c r="AQ220" s="46">
        <v>5.0560900000000002</v>
      </c>
      <c r="AR220" s="46">
        <v>27.066299999999998</v>
      </c>
      <c r="AS220" s="46">
        <v>1359460</v>
      </c>
      <c r="AT220" s="46">
        <v>11.045999999999999</v>
      </c>
      <c r="AU220" s="46">
        <v>3.1694399999999998</v>
      </c>
      <c r="AV220" s="46">
        <v>5.3081500000000004</v>
      </c>
      <c r="AW220" s="46">
        <v>28.132200000000001</v>
      </c>
      <c r="AX220" s="46">
        <v>1416660</v>
      </c>
      <c r="AY220" s="46">
        <v>15.305099999999999</v>
      </c>
      <c r="AZ220" s="46">
        <v>4.3238000000000003</v>
      </c>
      <c r="BA220" s="46">
        <v>7.4717200000000004</v>
      </c>
      <c r="BB220" s="46">
        <v>38.359000000000002</v>
      </c>
      <c r="BC220" s="46">
        <v>1962900</v>
      </c>
    </row>
    <row r="221" spans="1:55" ht="14.25" x14ac:dyDescent="0.25">
      <c r="A221" s="47" t="s">
        <v>2637</v>
      </c>
      <c r="B221" s="45" t="s">
        <v>1818</v>
      </c>
      <c r="C221" s="45" t="s">
        <v>1818</v>
      </c>
      <c r="D221" s="46">
        <v>45</v>
      </c>
      <c r="E221" s="80">
        <v>255</v>
      </c>
      <c r="F221" s="46">
        <v>297.74900000000002</v>
      </c>
      <c r="G221" s="46">
        <v>4.976</v>
      </c>
      <c r="H221" s="46">
        <v>294</v>
      </c>
      <c r="I221" s="46">
        <v>311</v>
      </c>
      <c r="J221" s="46">
        <v>1540.08</v>
      </c>
      <c r="K221" s="46">
        <v>1.54721</v>
      </c>
      <c r="L221" s="46">
        <v>1536</v>
      </c>
      <c r="M221" s="46">
        <v>1541</v>
      </c>
      <c r="N221" s="46">
        <v>200</v>
      </c>
      <c r="O221" s="46">
        <v>0</v>
      </c>
      <c r="P221" s="46">
        <v>200</v>
      </c>
      <c r="Q221" s="46">
        <v>200</v>
      </c>
      <c r="R221" s="46">
        <v>15</v>
      </c>
      <c r="S221" s="46">
        <v>0</v>
      </c>
      <c r="T221" s="46">
        <v>15</v>
      </c>
      <c r="U221" s="46">
        <v>15</v>
      </c>
      <c r="V221" s="46">
        <v>41.513500000000001</v>
      </c>
      <c r="W221" s="46">
        <v>1.9399299999999999</v>
      </c>
      <c r="X221" s="46">
        <v>40</v>
      </c>
      <c r="Y221" s="46">
        <v>44</v>
      </c>
      <c r="Z221" s="46">
        <v>442.07100000000003</v>
      </c>
      <c r="AA221" s="46">
        <v>9.7302300000000006</v>
      </c>
      <c r="AB221" s="46">
        <v>416</v>
      </c>
      <c r="AC221" s="46">
        <v>463</v>
      </c>
      <c r="AD221" s="46">
        <v>112728</v>
      </c>
      <c r="AE221" s="46">
        <v>335.76100000000002</v>
      </c>
      <c r="AF221" s="46">
        <v>6.9678300000000002</v>
      </c>
      <c r="AG221" s="46">
        <v>317</v>
      </c>
      <c r="AH221" s="46">
        <v>351</v>
      </c>
      <c r="AI221" s="46">
        <v>85619</v>
      </c>
      <c r="AJ221" s="46">
        <v>307.55700000000002</v>
      </c>
      <c r="AK221" s="46">
        <v>6.2462299999999997</v>
      </c>
      <c r="AL221" s="46">
        <v>291</v>
      </c>
      <c r="AM221" s="46">
        <v>322</v>
      </c>
      <c r="AN221" s="46">
        <v>78427</v>
      </c>
      <c r="AO221" s="46">
        <v>1.12554</v>
      </c>
      <c r="AP221" s="46">
        <v>0.42486800000000002</v>
      </c>
      <c r="AQ221" s="46">
        <v>0.94414399999999998</v>
      </c>
      <c r="AR221" s="46">
        <v>2.23027</v>
      </c>
      <c r="AS221" s="46">
        <v>287.01299999999998</v>
      </c>
      <c r="AT221" s="46">
        <v>1.2234400000000001</v>
      </c>
      <c r="AU221" s="46">
        <v>0.44520599999999999</v>
      </c>
      <c r="AV221" s="46">
        <v>1.0334700000000001</v>
      </c>
      <c r="AW221" s="46">
        <v>2.38103</v>
      </c>
      <c r="AX221" s="46">
        <v>311.97800000000001</v>
      </c>
      <c r="AY221" s="46">
        <v>1.92028</v>
      </c>
      <c r="AZ221" s="46">
        <v>0.57407600000000003</v>
      </c>
      <c r="BA221" s="46">
        <v>1.6757599999999999</v>
      </c>
      <c r="BB221" s="46">
        <v>3.40944</v>
      </c>
      <c r="BC221" s="46">
        <v>489.67200000000003</v>
      </c>
    </row>
    <row r="222" spans="1:55" ht="14.25" x14ac:dyDescent="0.25">
      <c r="A222" s="47" t="s">
        <v>2638</v>
      </c>
      <c r="B222" s="45" t="s">
        <v>1832</v>
      </c>
      <c r="C222" s="45" t="s">
        <v>1832</v>
      </c>
      <c r="D222" s="46">
        <v>12</v>
      </c>
      <c r="E222" s="80">
        <v>49</v>
      </c>
      <c r="F222" s="46">
        <v>291.12200000000001</v>
      </c>
      <c r="G222" s="46">
        <v>12.8248</v>
      </c>
      <c r="H222" s="46">
        <v>273</v>
      </c>
      <c r="I222" s="46">
        <v>317</v>
      </c>
      <c r="J222" s="46">
        <v>1455.78</v>
      </c>
      <c r="K222" s="46">
        <v>15.8491</v>
      </c>
      <c r="L222" s="46">
        <v>1429</v>
      </c>
      <c r="M222" s="46">
        <v>1478</v>
      </c>
      <c r="N222" s="46">
        <v>200</v>
      </c>
      <c r="O222" s="46">
        <v>0</v>
      </c>
      <c r="P222" s="46">
        <v>200</v>
      </c>
      <c r="Q222" s="46">
        <v>200</v>
      </c>
      <c r="R222" s="46">
        <v>12.545500000000001</v>
      </c>
      <c r="S222" s="46">
        <v>4.1749000000000001</v>
      </c>
      <c r="T222" s="46">
        <v>3</v>
      </c>
      <c r="U222" s="46">
        <v>15</v>
      </c>
      <c r="V222" s="46">
        <v>70.454499999999996</v>
      </c>
      <c r="W222" s="46">
        <v>11.364699999999999</v>
      </c>
      <c r="X222" s="46">
        <v>51</v>
      </c>
      <c r="Y222" s="46">
        <v>80</v>
      </c>
      <c r="Z222" s="46">
        <v>503.08199999999999</v>
      </c>
      <c r="AA222" s="46">
        <v>24.16</v>
      </c>
      <c r="AB222" s="46">
        <v>459</v>
      </c>
      <c r="AC222" s="46">
        <v>551</v>
      </c>
      <c r="AD222" s="46">
        <v>24651</v>
      </c>
      <c r="AE222" s="46">
        <v>381.40800000000002</v>
      </c>
      <c r="AF222" s="46">
        <v>17.844999999999999</v>
      </c>
      <c r="AG222" s="46">
        <v>349</v>
      </c>
      <c r="AH222" s="46">
        <v>417</v>
      </c>
      <c r="AI222" s="46">
        <v>18689</v>
      </c>
      <c r="AJ222" s="46">
        <v>349.63299999999998</v>
      </c>
      <c r="AK222" s="46">
        <v>16.091200000000001</v>
      </c>
      <c r="AL222" s="46">
        <v>320</v>
      </c>
      <c r="AM222" s="46">
        <v>381</v>
      </c>
      <c r="AN222" s="46">
        <v>17132</v>
      </c>
      <c r="AO222" s="46">
        <v>1.0347900000000001</v>
      </c>
      <c r="AP222" s="46">
        <v>0.137325</v>
      </c>
      <c r="AQ222" s="46">
        <v>0.84811099999999995</v>
      </c>
      <c r="AR222" s="46">
        <v>1.36372</v>
      </c>
      <c r="AS222" s="46">
        <v>50.704500000000003</v>
      </c>
      <c r="AT222" s="46">
        <v>1.13174</v>
      </c>
      <c r="AU222" s="46">
        <v>0.14319399999999999</v>
      </c>
      <c r="AV222" s="46">
        <v>0.94554300000000002</v>
      </c>
      <c r="AW222" s="46">
        <v>1.4798199999999999</v>
      </c>
      <c r="AX222" s="46">
        <v>55.455399999999997</v>
      </c>
      <c r="AY222" s="46">
        <v>1.85619</v>
      </c>
      <c r="AZ222" s="46">
        <v>0.192106</v>
      </c>
      <c r="BA222" s="46">
        <v>1.65848</v>
      </c>
      <c r="BB222" s="46">
        <v>2.32037</v>
      </c>
      <c r="BC222" s="46">
        <v>90.953199999999995</v>
      </c>
    </row>
    <row r="223" spans="1:55" ht="14.25" x14ac:dyDescent="0.25">
      <c r="A223" s="47" t="s">
        <v>2639</v>
      </c>
      <c r="B223" s="45" t="s">
        <v>1833</v>
      </c>
      <c r="C223" s="45" t="s">
        <v>1833</v>
      </c>
      <c r="D223" s="46">
        <v>37</v>
      </c>
      <c r="E223" s="80">
        <v>336</v>
      </c>
      <c r="F223" s="46">
        <v>276.08300000000003</v>
      </c>
      <c r="G223" s="46">
        <v>20.21</v>
      </c>
      <c r="H223" s="46">
        <v>259</v>
      </c>
      <c r="I223" s="46">
        <v>315</v>
      </c>
      <c r="J223" s="46">
        <v>1536.86</v>
      </c>
      <c r="K223" s="46">
        <v>14.1503</v>
      </c>
      <c r="L223" s="46">
        <v>1514</v>
      </c>
      <c r="M223" s="46">
        <v>1547</v>
      </c>
      <c r="N223" s="46">
        <v>200</v>
      </c>
      <c r="O223" s="46">
        <v>0</v>
      </c>
      <c r="P223" s="46">
        <v>200</v>
      </c>
      <c r="Q223" s="46">
        <v>200</v>
      </c>
      <c r="R223" s="46">
        <v>10</v>
      </c>
      <c r="S223" s="46">
        <v>0</v>
      </c>
      <c r="T223" s="46">
        <v>10</v>
      </c>
      <c r="U223" s="46">
        <v>10</v>
      </c>
      <c r="V223" s="46">
        <v>54</v>
      </c>
      <c r="W223" s="46">
        <v>3</v>
      </c>
      <c r="X223" s="46">
        <v>51</v>
      </c>
      <c r="Y223" s="46">
        <v>57</v>
      </c>
      <c r="Z223" s="46">
        <v>428.80700000000002</v>
      </c>
      <c r="AA223" s="46">
        <v>28.0501</v>
      </c>
      <c r="AB223" s="46">
        <v>406</v>
      </c>
      <c r="AC223" s="46">
        <v>480</v>
      </c>
      <c r="AD223" s="46">
        <v>144079</v>
      </c>
      <c r="AE223" s="46">
        <v>325.35399999999998</v>
      </c>
      <c r="AF223" s="46">
        <v>21.334399999999999</v>
      </c>
      <c r="AG223" s="46">
        <v>308</v>
      </c>
      <c r="AH223" s="46">
        <v>364</v>
      </c>
      <c r="AI223" s="46">
        <v>109319</v>
      </c>
      <c r="AJ223" s="46">
        <v>298.18200000000002</v>
      </c>
      <c r="AK223" s="46">
        <v>19.579000000000001</v>
      </c>
      <c r="AL223" s="46">
        <v>282</v>
      </c>
      <c r="AM223" s="46">
        <v>334</v>
      </c>
      <c r="AN223" s="46">
        <v>100189</v>
      </c>
      <c r="AO223" s="46">
        <v>0.88128899999999999</v>
      </c>
      <c r="AP223" s="46">
        <v>0.17152400000000001</v>
      </c>
      <c r="AQ223" s="46">
        <v>0.75369600000000003</v>
      </c>
      <c r="AR223" s="46">
        <v>1.69387</v>
      </c>
      <c r="AS223" s="46">
        <v>296.113</v>
      </c>
      <c r="AT223" s="46">
        <v>0.96852099999999997</v>
      </c>
      <c r="AU223" s="46">
        <v>0.17757000000000001</v>
      </c>
      <c r="AV223" s="46">
        <v>0.83662599999999998</v>
      </c>
      <c r="AW223" s="46">
        <v>1.82219</v>
      </c>
      <c r="AX223" s="46">
        <v>325.423</v>
      </c>
      <c r="AY223" s="46">
        <v>1.58938</v>
      </c>
      <c r="AZ223" s="46">
        <v>0.23149500000000001</v>
      </c>
      <c r="BA223" s="46">
        <v>1.41588</v>
      </c>
      <c r="BB223" s="46">
        <v>2.7384200000000001</v>
      </c>
      <c r="BC223" s="46">
        <v>534.03</v>
      </c>
    </row>
    <row r="224" spans="1:55" ht="14.25" x14ac:dyDescent="0.25">
      <c r="A224" s="47" t="s">
        <v>2640</v>
      </c>
      <c r="B224" s="45" t="s">
        <v>1834</v>
      </c>
      <c r="C224" s="45" t="s">
        <v>1834</v>
      </c>
      <c r="D224" s="46">
        <v>38</v>
      </c>
      <c r="E224" s="80">
        <v>1055</v>
      </c>
      <c r="F224" s="46">
        <v>281.68099999999998</v>
      </c>
      <c r="G224" s="46">
        <v>18.245699999999999</v>
      </c>
      <c r="H224" s="46">
        <v>266</v>
      </c>
      <c r="I224" s="46">
        <v>317</v>
      </c>
      <c r="J224" s="46">
        <v>1476.76</v>
      </c>
      <c r="K224" s="46">
        <v>14.110099999999999</v>
      </c>
      <c r="L224" s="46">
        <v>1466</v>
      </c>
      <c r="M224" s="46">
        <v>1510</v>
      </c>
      <c r="N224" s="46">
        <v>197.714</v>
      </c>
      <c r="O224" s="46">
        <v>7.0450400000000002</v>
      </c>
      <c r="P224" s="46">
        <v>176</v>
      </c>
      <c r="Q224" s="46">
        <v>200</v>
      </c>
      <c r="R224" s="46">
        <v>16.428599999999999</v>
      </c>
      <c r="S224" s="46">
        <v>2.2162099999999998</v>
      </c>
      <c r="T224" s="46">
        <v>12</v>
      </c>
      <c r="U224" s="46">
        <v>20</v>
      </c>
      <c r="V224" s="46">
        <v>77.142899999999997</v>
      </c>
      <c r="W224" s="46">
        <v>4.3346400000000003</v>
      </c>
      <c r="X224" s="46">
        <v>60</v>
      </c>
      <c r="Y224" s="46">
        <v>80</v>
      </c>
      <c r="Z224" s="46">
        <v>470.60899999999998</v>
      </c>
      <c r="AA224" s="46">
        <v>14.3529</v>
      </c>
      <c r="AB224" s="46">
        <v>448</v>
      </c>
      <c r="AC224" s="46">
        <v>551</v>
      </c>
      <c r="AD224" s="46">
        <v>496493</v>
      </c>
      <c r="AE224" s="46">
        <v>357.02699999999999</v>
      </c>
      <c r="AF224" s="46">
        <v>10.8329</v>
      </c>
      <c r="AG224" s="46">
        <v>340</v>
      </c>
      <c r="AH224" s="46">
        <v>417</v>
      </c>
      <c r="AI224" s="46">
        <v>376663</v>
      </c>
      <c r="AJ224" s="46">
        <v>327.185</v>
      </c>
      <c r="AK224" s="46">
        <v>9.9284099999999995</v>
      </c>
      <c r="AL224" s="46">
        <v>312</v>
      </c>
      <c r="AM224" s="46">
        <v>382</v>
      </c>
      <c r="AN224" s="46">
        <v>345180</v>
      </c>
      <c r="AO224" s="46">
        <v>0.98232399999999997</v>
      </c>
      <c r="AP224" s="46">
        <v>0.16214899999999999</v>
      </c>
      <c r="AQ224" s="46">
        <v>0.86729599999999996</v>
      </c>
      <c r="AR224" s="46">
        <v>1.3717900000000001</v>
      </c>
      <c r="AS224" s="46">
        <v>1036.3499999999999</v>
      </c>
      <c r="AT224" s="46">
        <v>1.0731299999999999</v>
      </c>
      <c r="AU224" s="46">
        <v>0.167653</v>
      </c>
      <c r="AV224" s="46">
        <v>0.95361899999999999</v>
      </c>
      <c r="AW224" s="46">
        <v>1.48614</v>
      </c>
      <c r="AX224" s="46">
        <v>1132.1500000000001</v>
      </c>
      <c r="AY224" s="46">
        <v>1.73756</v>
      </c>
      <c r="AZ224" s="46">
        <v>0.213701</v>
      </c>
      <c r="BA224" s="46">
        <v>1.5830599999999999</v>
      </c>
      <c r="BB224" s="46">
        <v>2.3591099999999998</v>
      </c>
      <c r="BC224" s="46">
        <v>1833.13</v>
      </c>
    </row>
    <row r="225" spans="1:55" ht="14.25" x14ac:dyDescent="0.25">
      <c r="A225" s="49" t="s">
        <v>2641</v>
      </c>
      <c r="B225" s="38" t="s">
        <v>2383</v>
      </c>
      <c r="C225" s="45" t="s">
        <v>1906</v>
      </c>
      <c r="D225" s="46">
        <v>2</v>
      </c>
      <c r="E225" s="80">
        <v>3285</v>
      </c>
      <c r="F225" s="46">
        <v>322.59800000000001</v>
      </c>
      <c r="G225" s="46">
        <v>7.7836400000000001</v>
      </c>
      <c r="H225" s="46">
        <v>308</v>
      </c>
      <c r="I225" s="46">
        <v>333</v>
      </c>
      <c r="J225" s="46">
        <v>1484.42</v>
      </c>
      <c r="K225" s="46">
        <v>5.26701</v>
      </c>
      <c r="L225" s="46">
        <v>1474</v>
      </c>
      <c r="M225" s="46">
        <v>1495</v>
      </c>
      <c r="N225" s="46">
        <v>200</v>
      </c>
      <c r="O225" s="46">
        <v>0</v>
      </c>
      <c r="P225" s="46">
        <v>200</v>
      </c>
      <c r="Q225" s="46">
        <v>200</v>
      </c>
      <c r="R225" s="46">
        <v>18.280100000000001</v>
      </c>
      <c r="S225" s="46">
        <v>5.2668299999999997</v>
      </c>
      <c r="T225" s="46">
        <v>3</v>
      </c>
      <c r="U225" s="46">
        <v>25</v>
      </c>
      <c r="V225" s="46">
        <v>55.677900000000001</v>
      </c>
      <c r="W225" s="46">
        <v>8.7152399999999997</v>
      </c>
      <c r="X225" s="46">
        <v>40</v>
      </c>
      <c r="Y225" s="46">
        <v>66</v>
      </c>
      <c r="Z225" s="46">
        <v>492.52100000000002</v>
      </c>
      <c r="AA225" s="46">
        <v>16.739999999999998</v>
      </c>
      <c r="AB225" s="46">
        <v>465</v>
      </c>
      <c r="AC225" s="46">
        <v>527</v>
      </c>
      <c r="AD225" s="46">
        <v>1617930</v>
      </c>
      <c r="AE225" s="46">
        <v>374.3</v>
      </c>
      <c r="AF225" s="46">
        <v>12.0808</v>
      </c>
      <c r="AG225" s="46">
        <v>354</v>
      </c>
      <c r="AH225" s="46">
        <v>400</v>
      </c>
      <c r="AI225" s="46">
        <v>1229580</v>
      </c>
      <c r="AJ225" s="46">
        <v>343.20299999999997</v>
      </c>
      <c r="AK225" s="46">
        <v>10.982699999999999</v>
      </c>
      <c r="AL225" s="46">
        <v>325</v>
      </c>
      <c r="AM225" s="46">
        <v>367</v>
      </c>
      <c r="AN225" s="46">
        <v>1127420</v>
      </c>
      <c r="AO225" s="46">
        <v>2.1896399999999998</v>
      </c>
      <c r="AP225" s="46">
        <v>0.28973100000000002</v>
      </c>
      <c r="AQ225" s="46">
        <v>1.5918099999999999</v>
      </c>
      <c r="AR225" s="46">
        <v>2.8222499999999999</v>
      </c>
      <c r="AS225" s="46">
        <v>7192.95</v>
      </c>
      <c r="AT225" s="46">
        <v>2.3361800000000001</v>
      </c>
      <c r="AU225" s="46">
        <v>1.7184900000000001</v>
      </c>
      <c r="AV225" s="46">
        <v>2.9943200000000001</v>
      </c>
      <c r="AW225" s="46">
        <v>0.30117899999999997</v>
      </c>
      <c r="AX225" s="46">
        <v>7674.35</v>
      </c>
      <c r="AY225" s="46">
        <v>3.4067400000000001</v>
      </c>
      <c r="AZ225" s="46">
        <v>0.37746200000000002</v>
      </c>
      <c r="BA225" s="46">
        <v>2.6144400000000001</v>
      </c>
      <c r="BB225" s="46">
        <v>4.2218200000000001</v>
      </c>
      <c r="BC225" s="46">
        <v>11191.1</v>
      </c>
    </row>
    <row r="226" spans="1:55" ht="14.25" x14ac:dyDescent="0.25">
      <c r="A226" s="49" t="s">
        <v>2642</v>
      </c>
      <c r="B226" s="38" t="s">
        <v>251</v>
      </c>
      <c r="C226" s="45" t="s">
        <v>1907</v>
      </c>
      <c r="D226" s="46">
        <v>3</v>
      </c>
      <c r="E226" s="80">
        <v>4951</v>
      </c>
      <c r="F226" s="46">
        <v>792.69</v>
      </c>
      <c r="G226" s="46">
        <v>109.73099999999999</v>
      </c>
      <c r="H226" s="46">
        <v>453</v>
      </c>
      <c r="I226" s="46">
        <v>978</v>
      </c>
      <c r="J226" s="46">
        <v>1266.51</v>
      </c>
      <c r="K226" s="46">
        <v>27.661100000000001</v>
      </c>
      <c r="L226" s="46">
        <v>1210</v>
      </c>
      <c r="M226" s="46">
        <v>1350</v>
      </c>
      <c r="N226" s="46">
        <v>95.049700000000001</v>
      </c>
      <c r="O226" s="46">
        <v>36.582999999999998</v>
      </c>
      <c r="P226" s="46">
        <v>49</v>
      </c>
      <c r="Q226" s="46">
        <v>200</v>
      </c>
      <c r="R226" s="46">
        <v>23.199100000000001</v>
      </c>
      <c r="S226" s="46">
        <v>5.4863499999999998</v>
      </c>
      <c r="T226" s="46">
        <v>8</v>
      </c>
      <c r="U226" s="46">
        <v>33</v>
      </c>
      <c r="V226" s="46">
        <v>74.933499999999995</v>
      </c>
      <c r="W226" s="46">
        <v>10.785299999999999</v>
      </c>
      <c r="X226" s="46">
        <v>40</v>
      </c>
      <c r="Y226" s="46">
        <v>94</v>
      </c>
      <c r="Z226" s="46">
        <v>1327.49</v>
      </c>
      <c r="AA226" s="46">
        <v>188.16</v>
      </c>
      <c r="AB226" s="46">
        <v>766</v>
      </c>
      <c r="AC226" s="46">
        <v>1755</v>
      </c>
      <c r="AD226" s="46">
        <v>6571100</v>
      </c>
      <c r="AE226" s="46">
        <v>1005.59</v>
      </c>
      <c r="AF226" s="46">
        <v>141.66300000000001</v>
      </c>
      <c r="AG226" s="46">
        <v>582</v>
      </c>
      <c r="AH226" s="46">
        <v>1326</v>
      </c>
      <c r="AI226" s="46">
        <v>4977650</v>
      </c>
      <c r="AJ226" s="46">
        <v>921.08500000000004</v>
      </c>
      <c r="AK226" s="46">
        <v>129.476</v>
      </c>
      <c r="AL226" s="46">
        <v>533</v>
      </c>
      <c r="AM226" s="46">
        <v>1214</v>
      </c>
      <c r="AN226" s="46">
        <v>4559370</v>
      </c>
      <c r="AO226" s="46">
        <v>17.896899999999999</v>
      </c>
      <c r="AP226" s="46">
        <v>5.6189</v>
      </c>
      <c r="AQ226" s="46">
        <v>5.2494100000000001</v>
      </c>
      <c r="AR226" s="46">
        <v>35.755499999999998</v>
      </c>
      <c r="AS226" s="46">
        <v>88589.6</v>
      </c>
      <c r="AT226" s="46">
        <v>18.607399999999998</v>
      </c>
      <c r="AU226" s="46">
        <v>5.4811899999999998</v>
      </c>
      <c r="AV226" s="46">
        <v>37.100499999999997</v>
      </c>
      <c r="AW226" s="46">
        <v>5.8299099999999999</v>
      </c>
      <c r="AX226" s="46">
        <v>92106.7</v>
      </c>
      <c r="AY226" s="46">
        <v>25.575700000000001</v>
      </c>
      <c r="AZ226" s="46">
        <v>8.0763200000000008</v>
      </c>
      <c r="BA226" s="46">
        <v>7.4179199999999996</v>
      </c>
      <c r="BB226" s="46">
        <v>51.334499999999998</v>
      </c>
      <c r="BC226" s="46">
        <v>126600</v>
      </c>
    </row>
    <row r="227" spans="1:55" ht="14.25" x14ac:dyDescent="0.25">
      <c r="A227" s="49" t="s">
        <v>2643</v>
      </c>
      <c r="B227" s="38" t="s">
        <v>578</v>
      </c>
      <c r="C227" s="45" t="s">
        <v>1733</v>
      </c>
      <c r="D227" s="46">
        <v>4</v>
      </c>
      <c r="E227" s="80">
        <v>9978</v>
      </c>
      <c r="F227" s="46">
        <v>399.28500000000003</v>
      </c>
      <c r="G227" s="46">
        <v>10.1076</v>
      </c>
      <c r="H227" s="46">
        <v>381</v>
      </c>
      <c r="I227" s="46">
        <v>440</v>
      </c>
      <c r="J227" s="46">
        <v>1234.3399999999999</v>
      </c>
      <c r="K227" s="46">
        <v>5.5684199999999997</v>
      </c>
      <c r="L227" s="46">
        <v>1222</v>
      </c>
      <c r="M227" s="46">
        <v>1247</v>
      </c>
      <c r="N227" s="46">
        <v>200</v>
      </c>
      <c r="O227" s="46">
        <v>0</v>
      </c>
      <c r="P227" s="46">
        <v>200</v>
      </c>
      <c r="Q227" s="46">
        <v>200</v>
      </c>
      <c r="R227" s="46">
        <v>11.118</v>
      </c>
      <c r="S227" s="46">
        <v>10.8146</v>
      </c>
      <c r="T227" s="46">
        <v>3</v>
      </c>
      <c r="U227" s="46">
        <v>45</v>
      </c>
      <c r="V227" s="46">
        <v>63.881900000000002</v>
      </c>
      <c r="W227" s="46">
        <v>15.995799999999999</v>
      </c>
      <c r="X227" s="46">
        <v>13</v>
      </c>
      <c r="Y227" s="46">
        <v>100</v>
      </c>
      <c r="Z227" s="46">
        <v>851.38699999999994</v>
      </c>
      <c r="AA227" s="46">
        <v>69.954800000000006</v>
      </c>
      <c r="AB227" s="46">
        <v>662</v>
      </c>
      <c r="AC227" s="46">
        <v>1057</v>
      </c>
      <c r="AD227" s="46">
        <v>8458530</v>
      </c>
      <c r="AE227" s="46">
        <v>645.98800000000006</v>
      </c>
      <c r="AF227" s="46">
        <v>51.074300000000001</v>
      </c>
      <c r="AG227" s="46">
        <v>507</v>
      </c>
      <c r="AH227" s="46">
        <v>797</v>
      </c>
      <c r="AI227" s="46">
        <v>6417890</v>
      </c>
      <c r="AJ227" s="46">
        <v>592.02200000000005</v>
      </c>
      <c r="AK227" s="46">
        <v>46.2027</v>
      </c>
      <c r="AL227" s="46">
        <v>466</v>
      </c>
      <c r="AM227" s="46">
        <v>729</v>
      </c>
      <c r="AN227" s="46">
        <v>5881740</v>
      </c>
      <c r="AO227" s="46">
        <v>4.9776400000000001</v>
      </c>
      <c r="AP227" s="46">
        <v>0.85128099999999995</v>
      </c>
      <c r="AQ227" s="46">
        <v>3.1515</v>
      </c>
      <c r="AR227" s="46">
        <v>9.8313100000000002</v>
      </c>
      <c r="AS227" s="46">
        <v>49452.9</v>
      </c>
      <c r="AT227" s="46">
        <v>5.2261600000000001</v>
      </c>
      <c r="AU227" s="46">
        <v>3.3329900000000001</v>
      </c>
      <c r="AV227" s="46">
        <v>10.265700000000001</v>
      </c>
      <c r="AW227" s="46">
        <v>0.88268599999999997</v>
      </c>
      <c r="AX227" s="46">
        <v>51921.9</v>
      </c>
      <c r="AY227" s="46">
        <v>7.36036</v>
      </c>
      <c r="AZ227" s="46">
        <v>1.1551499999999999</v>
      </c>
      <c r="BA227" s="46">
        <v>4.87615</v>
      </c>
      <c r="BB227" s="46">
        <v>13.8925</v>
      </c>
      <c r="BC227" s="46">
        <v>73125.2</v>
      </c>
    </row>
    <row r="228" spans="1:55" ht="14.25" x14ac:dyDescent="0.25">
      <c r="A228" s="49" t="s">
        <v>2644</v>
      </c>
      <c r="B228" s="38" t="s">
        <v>257</v>
      </c>
      <c r="C228" s="45" t="s">
        <v>1908</v>
      </c>
      <c r="D228" s="46">
        <v>5</v>
      </c>
      <c r="E228" s="80">
        <v>36636</v>
      </c>
      <c r="F228" s="46">
        <v>284.97699999999998</v>
      </c>
      <c r="G228" s="46">
        <v>8.7375500000000006</v>
      </c>
      <c r="H228" s="46">
        <v>267</v>
      </c>
      <c r="I228" s="46">
        <v>300</v>
      </c>
      <c r="J228" s="46">
        <v>1412.42</v>
      </c>
      <c r="K228" s="46">
        <v>6.8884999999999996</v>
      </c>
      <c r="L228" s="46">
        <v>1395</v>
      </c>
      <c r="M228" s="46">
        <v>1427</v>
      </c>
      <c r="N228" s="46">
        <v>200</v>
      </c>
      <c r="O228" s="46">
        <v>0</v>
      </c>
      <c r="P228" s="46">
        <v>200</v>
      </c>
      <c r="Q228" s="46">
        <v>200</v>
      </c>
      <c r="R228" s="46">
        <v>9.5757499999999993</v>
      </c>
      <c r="S228" s="46">
        <v>3.5923699999999998</v>
      </c>
      <c r="T228" s="46">
        <v>3</v>
      </c>
      <c r="U228" s="46">
        <v>15</v>
      </c>
      <c r="V228" s="46">
        <v>55.884399999999999</v>
      </c>
      <c r="W228" s="46">
        <v>11.2569</v>
      </c>
      <c r="X228" s="46">
        <v>20</v>
      </c>
      <c r="Y228" s="46">
        <v>80</v>
      </c>
      <c r="Z228" s="46">
        <v>503.517</v>
      </c>
      <c r="AA228" s="46">
        <v>35.3705</v>
      </c>
      <c r="AB228" s="46">
        <v>427</v>
      </c>
      <c r="AC228" s="46">
        <v>588</v>
      </c>
      <c r="AD228" s="46">
        <v>18446900</v>
      </c>
      <c r="AE228" s="46">
        <v>382.57299999999998</v>
      </c>
      <c r="AF228" s="46">
        <v>26.015999999999998</v>
      </c>
      <c r="AG228" s="46">
        <v>327</v>
      </c>
      <c r="AH228" s="46">
        <v>444</v>
      </c>
      <c r="AI228" s="46">
        <v>14016000</v>
      </c>
      <c r="AJ228" s="46">
        <v>350.738</v>
      </c>
      <c r="AK228" s="46">
        <v>23.6175</v>
      </c>
      <c r="AL228" s="46">
        <v>301</v>
      </c>
      <c r="AM228" s="46">
        <v>407</v>
      </c>
      <c r="AN228" s="46">
        <v>12849600</v>
      </c>
      <c r="AO228" s="46">
        <v>1.3310900000000001</v>
      </c>
      <c r="AP228" s="46">
        <v>0.21851300000000001</v>
      </c>
      <c r="AQ228" s="46">
        <v>0.72952799999999995</v>
      </c>
      <c r="AR228" s="46">
        <v>1.86809</v>
      </c>
      <c r="AS228" s="46">
        <v>48765.8</v>
      </c>
      <c r="AT228" s="46">
        <v>1.4462600000000001</v>
      </c>
      <c r="AU228" s="46">
        <v>0.82209399999999999</v>
      </c>
      <c r="AV228" s="46">
        <v>2.0077199999999999</v>
      </c>
      <c r="AW228" s="46">
        <v>0.227247</v>
      </c>
      <c r="AX228" s="46">
        <v>52985.1</v>
      </c>
      <c r="AY228" s="46">
        <v>2.2922600000000002</v>
      </c>
      <c r="AZ228" s="46">
        <v>0.27788499999999999</v>
      </c>
      <c r="BA228" s="46">
        <v>1.5164200000000001</v>
      </c>
      <c r="BB228" s="46">
        <v>2.9680800000000001</v>
      </c>
      <c r="BC228" s="46">
        <v>83979.4</v>
      </c>
    </row>
    <row r="229" spans="1:55" ht="14.25" x14ac:dyDescent="0.25">
      <c r="A229" s="49" t="s">
        <v>2645</v>
      </c>
      <c r="B229" s="38" t="s">
        <v>772</v>
      </c>
      <c r="C229" s="45" t="s">
        <v>1909</v>
      </c>
      <c r="D229" s="46">
        <v>6</v>
      </c>
      <c r="E229" s="80">
        <v>26618</v>
      </c>
      <c r="F229" s="46">
        <v>390.51799999999997</v>
      </c>
      <c r="G229" s="46">
        <v>4.8513000000000002</v>
      </c>
      <c r="H229" s="46">
        <v>381</v>
      </c>
      <c r="I229" s="46">
        <v>399</v>
      </c>
      <c r="J229" s="46">
        <v>1335.99</v>
      </c>
      <c r="K229" s="46">
        <v>7.12216</v>
      </c>
      <c r="L229" s="46">
        <v>1319</v>
      </c>
      <c r="M229" s="46">
        <v>1353</v>
      </c>
      <c r="N229" s="46">
        <v>200</v>
      </c>
      <c r="O229" s="46">
        <v>0</v>
      </c>
      <c r="P229" s="46">
        <v>200</v>
      </c>
      <c r="Q229" s="46">
        <v>200</v>
      </c>
      <c r="R229" s="46">
        <v>6.6721000000000004</v>
      </c>
      <c r="S229" s="46">
        <v>4.8278100000000004</v>
      </c>
      <c r="T229" s="46">
        <v>3</v>
      </c>
      <c r="U229" s="46">
        <v>15</v>
      </c>
      <c r="V229" s="46">
        <v>51.011499999999998</v>
      </c>
      <c r="W229" s="46">
        <v>13.8857</v>
      </c>
      <c r="X229" s="46">
        <v>17</v>
      </c>
      <c r="Y229" s="46">
        <v>74</v>
      </c>
      <c r="Z229" s="46">
        <v>671.67399999999998</v>
      </c>
      <c r="AA229" s="46">
        <v>41.450899999999997</v>
      </c>
      <c r="AB229" s="46">
        <v>582</v>
      </c>
      <c r="AC229" s="46">
        <v>770</v>
      </c>
      <c r="AD229" s="46">
        <v>17878600</v>
      </c>
      <c r="AE229" s="46">
        <v>510.98599999999999</v>
      </c>
      <c r="AF229" s="46">
        <v>30.054200000000002</v>
      </c>
      <c r="AG229" s="46">
        <v>446</v>
      </c>
      <c r="AH229" s="46">
        <v>583</v>
      </c>
      <c r="AI229" s="46">
        <v>13601400</v>
      </c>
      <c r="AJ229" s="46">
        <v>468.67599999999999</v>
      </c>
      <c r="AK229" s="46">
        <v>27.137499999999999</v>
      </c>
      <c r="AL229" s="46">
        <v>410</v>
      </c>
      <c r="AM229" s="46">
        <v>534</v>
      </c>
      <c r="AN229" s="46">
        <v>12475200</v>
      </c>
      <c r="AO229" s="46">
        <v>3.9442200000000001</v>
      </c>
      <c r="AP229" s="46">
        <v>0.18945600000000001</v>
      </c>
      <c r="AQ229" s="46">
        <v>3.1615199999999999</v>
      </c>
      <c r="AR229" s="46">
        <v>5.5615199999999998</v>
      </c>
      <c r="AS229" s="46">
        <v>104987</v>
      </c>
      <c r="AT229" s="46">
        <v>4.1575199999999999</v>
      </c>
      <c r="AU229" s="46">
        <v>3.3450700000000002</v>
      </c>
      <c r="AV229" s="46">
        <v>5.8452400000000004</v>
      </c>
      <c r="AW229" s="46">
        <v>0.19804099999999999</v>
      </c>
      <c r="AX229" s="46">
        <v>110665</v>
      </c>
      <c r="AY229" s="46">
        <v>5.8512000000000004</v>
      </c>
      <c r="AZ229" s="46">
        <v>0.24709800000000001</v>
      </c>
      <c r="BA229" s="46">
        <v>4.8088699999999998</v>
      </c>
      <c r="BB229" s="46">
        <v>7.9403699999999997</v>
      </c>
      <c r="BC229" s="46">
        <v>155747</v>
      </c>
    </row>
    <row r="230" spans="1:55" ht="14.25" x14ac:dyDescent="0.25">
      <c r="A230" s="49" t="s">
        <v>2646</v>
      </c>
      <c r="B230" s="38" t="s">
        <v>274</v>
      </c>
      <c r="C230" s="45" t="s">
        <v>1910</v>
      </c>
      <c r="D230" s="46">
        <v>7</v>
      </c>
      <c r="E230" s="80">
        <v>35281</v>
      </c>
      <c r="F230" s="46">
        <v>468.91399999999999</v>
      </c>
      <c r="G230" s="46">
        <v>31.639399999999998</v>
      </c>
      <c r="H230" s="46">
        <v>406</v>
      </c>
      <c r="I230" s="46">
        <v>537</v>
      </c>
      <c r="J230" s="46">
        <v>1413.09</v>
      </c>
      <c r="K230" s="46">
        <v>8.1862999999999992</v>
      </c>
      <c r="L230" s="46">
        <v>1399</v>
      </c>
      <c r="M230" s="46">
        <v>1429</v>
      </c>
      <c r="N230" s="46">
        <v>182.08699999999999</v>
      </c>
      <c r="O230" s="46">
        <v>32.829099999999997</v>
      </c>
      <c r="P230" s="46">
        <v>75</v>
      </c>
      <c r="Q230" s="46">
        <v>200</v>
      </c>
      <c r="R230" s="46">
        <v>27.870699999999999</v>
      </c>
      <c r="S230" s="46">
        <v>9.1877800000000001</v>
      </c>
      <c r="T230" s="46">
        <v>3</v>
      </c>
      <c r="U230" s="46">
        <v>45</v>
      </c>
      <c r="V230" s="46">
        <v>88.528599999999997</v>
      </c>
      <c r="W230" s="46">
        <v>14.7729</v>
      </c>
      <c r="X230" s="46">
        <v>46</v>
      </c>
      <c r="Y230" s="46">
        <v>100</v>
      </c>
      <c r="Z230" s="46">
        <v>813.62900000000002</v>
      </c>
      <c r="AA230" s="46">
        <v>76.954899999999995</v>
      </c>
      <c r="AB230" s="46">
        <v>615</v>
      </c>
      <c r="AC230" s="46">
        <v>957</v>
      </c>
      <c r="AD230" s="46">
        <v>28705700</v>
      </c>
      <c r="AE230" s="46">
        <v>614.221</v>
      </c>
      <c r="AF230" s="46">
        <v>56.712699999999998</v>
      </c>
      <c r="AG230" s="46">
        <v>468</v>
      </c>
      <c r="AH230" s="46">
        <v>721</v>
      </c>
      <c r="AI230" s="46">
        <v>21670300</v>
      </c>
      <c r="AJ230" s="46">
        <v>562.04899999999998</v>
      </c>
      <c r="AK230" s="46">
        <v>51.502499999999998</v>
      </c>
      <c r="AL230" s="46">
        <v>429</v>
      </c>
      <c r="AM230" s="46">
        <v>659</v>
      </c>
      <c r="AN230" s="46">
        <v>19829700</v>
      </c>
      <c r="AO230" s="46">
        <v>5.0829700000000004</v>
      </c>
      <c r="AP230" s="46">
        <v>1.19035</v>
      </c>
      <c r="AQ230" s="46">
        <v>2.2621799999999999</v>
      </c>
      <c r="AR230" s="46">
        <v>7.6952199999999999</v>
      </c>
      <c r="AS230" s="46">
        <v>179332</v>
      </c>
      <c r="AT230" s="46">
        <v>5.3274800000000004</v>
      </c>
      <c r="AU230" s="46">
        <v>2.4049399999999999</v>
      </c>
      <c r="AV230" s="46">
        <v>8.0359599999999993</v>
      </c>
      <c r="AW230" s="46">
        <v>1.23245</v>
      </c>
      <c r="AX230" s="46">
        <v>187959</v>
      </c>
      <c r="AY230" s="46">
        <v>7.4606899999999996</v>
      </c>
      <c r="AZ230" s="46">
        <v>1.62612</v>
      </c>
      <c r="BA230" s="46">
        <v>3.6281400000000001</v>
      </c>
      <c r="BB230" s="46">
        <v>11.0299</v>
      </c>
      <c r="BC230" s="46">
        <v>263221</v>
      </c>
    </row>
    <row r="231" spans="1:55" ht="14.25" x14ac:dyDescent="0.25">
      <c r="A231" s="49" t="s">
        <v>2647</v>
      </c>
      <c r="B231" s="38" t="s">
        <v>287</v>
      </c>
      <c r="C231" s="45" t="s">
        <v>1911</v>
      </c>
      <c r="D231" s="46">
        <v>8</v>
      </c>
      <c r="E231" s="80">
        <v>25943</v>
      </c>
      <c r="F231" s="46">
        <v>466.71100000000001</v>
      </c>
      <c r="G231" s="46">
        <v>27.530899999999999</v>
      </c>
      <c r="H231" s="46">
        <v>423</v>
      </c>
      <c r="I231" s="46">
        <v>529</v>
      </c>
      <c r="J231" s="46">
        <v>1425.29</v>
      </c>
      <c r="K231" s="46">
        <v>11.2599</v>
      </c>
      <c r="L231" s="46">
        <v>1404</v>
      </c>
      <c r="M231" s="46">
        <v>1446</v>
      </c>
      <c r="N231" s="46">
        <v>143.66999999999999</v>
      </c>
      <c r="O231" s="46">
        <v>42.938400000000001</v>
      </c>
      <c r="P231" s="46">
        <v>75</v>
      </c>
      <c r="Q231" s="46">
        <v>200</v>
      </c>
      <c r="R231" s="46">
        <v>23.465599999999998</v>
      </c>
      <c r="S231" s="46">
        <v>3.62174</v>
      </c>
      <c r="T231" s="46">
        <v>15</v>
      </c>
      <c r="U231" s="46">
        <v>33</v>
      </c>
      <c r="V231" s="46">
        <v>85.936300000000003</v>
      </c>
      <c r="W231" s="46">
        <v>15.640499999999999</v>
      </c>
      <c r="X231" s="46">
        <v>60</v>
      </c>
      <c r="Y231" s="46">
        <v>100</v>
      </c>
      <c r="Z231" s="46">
        <v>787.61</v>
      </c>
      <c r="AA231" s="46">
        <v>76.933499999999995</v>
      </c>
      <c r="AB231" s="46">
        <v>632</v>
      </c>
      <c r="AC231" s="46">
        <v>933</v>
      </c>
      <c r="AD231" s="46">
        <v>20433000</v>
      </c>
      <c r="AE231" s="46">
        <v>594.88499999999999</v>
      </c>
      <c r="AF231" s="46">
        <v>56.634300000000003</v>
      </c>
      <c r="AG231" s="46">
        <v>480</v>
      </c>
      <c r="AH231" s="46">
        <v>703</v>
      </c>
      <c r="AI231" s="46">
        <v>15433100</v>
      </c>
      <c r="AJ231" s="46">
        <v>544.40700000000004</v>
      </c>
      <c r="AK231" s="46">
        <v>51.418799999999997</v>
      </c>
      <c r="AL231" s="46">
        <v>440</v>
      </c>
      <c r="AM231" s="46">
        <v>643</v>
      </c>
      <c r="AN231" s="46">
        <v>14123600</v>
      </c>
      <c r="AO231" s="46">
        <v>3.96204</v>
      </c>
      <c r="AP231" s="46">
        <v>0.94944700000000004</v>
      </c>
      <c r="AQ231" s="46">
        <v>1.5946</v>
      </c>
      <c r="AR231" s="46">
        <v>6.4501799999999996</v>
      </c>
      <c r="AS231" s="46">
        <v>102787</v>
      </c>
      <c r="AT231" s="46">
        <v>4.1674100000000003</v>
      </c>
      <c r="AU231" s="46">
        <v>1.71669</v>
      </c>
      <c r="AV231" s="46">
        <v>6.7389099999999997</v>
      </c>
      <c r="AW231" s="46">
        <v>0.98320399999999997</v>
      </c>
      <c r="AX231" s="46">
        <v>108115</v>
      </c>
      <c r="AY231" s="46">
        <v>5.9379299999999997</v>
      </c>
      <c r="AZ231" s="46">
        <v>1.2947200000000001</v>
      </c>
      <c r="BA231" s="46">
        <v>2.7258300000000002</v>
      </c>
      <c r="BB231" s="46">
        <v>9.3826599999999996</v>
      </c>
      <c r="BC231" s="46">
        <v>154048</v>
      </c>
    </row>
    <row r="232" spans="1:55" ht="14.25" x14ac:dyDescent="0.25">
      <c r="A232" s="49" t="s">
        <v>2648</v>
      </c>
      <c r="B232" s="38" t="s">
        <v>289</v>
      </c>
      <c r="C232" s="45" t="s">
        <v>1912</v>
      </c>
      <c r="D232" s="46">
        <v>9</v>
      </c>
      <c r="E232" s="80">
        <v>31754</v>
      </c>
      <c r="F232" s="46">
        <v>307.70499999999998</v>
      </c>
      <c r="G232" s="46">
        <v>32.7301</v>
      </c>
      <c r="H232" s="46">
        <v>277</v>
      </c>
      <c r="I232" s="46">
        <v>426</v>
      </c>
      <c r="J232" s="46">
        <v>1366.04</v>
      </c>
      <c r="K232" s="46">
        <v>9.9426299999999994</v>
      </c>
      <c r="L232" s="46">
        <v>1340</v>
      </c>
      <c r="M232" s="46">
        <v>1381</v>
      </c>
      <c r="N232" s="46">
        <v>185.75700000000001</v>
      </c>
      <c r="O232" s="46">
        <v>41.2836</v>
      </c>
      <c r="P232" s="46">
        <v>64</v>
      </c>
      <c r="Q232" s="46">
        <v>200</v>
      </c>
      <c r="R232" s="46">
        <v>11.1471</v>
      </c>
      <c r="S232" s="46">
        <v>4.43194</v>
      </c>
      <c r="T232" s="46">
        <v>3</v>
      </c>
      <c r="U232" s="46">
        <v>26</v>
      </c>
      <c r="V232" s="46">
        <v>62.288499999999999</v>
      </c>
      <c r="W232" s="46">
        <v>8.4908300000000008</v>
      </c>
      <c r="X232" s="46">
        <v>40</v>
      </c>
      <c r="Y232" s="46">
        <v>80</v>
      </c>
      <c r="Z232" s="46">
        <v>582.01599999999996</v>
      </c>
      <c r="AA232" s="46">
        <v>54.758299999999998</v>
      </c>
      <c r="AB232" s="46">
        <v>490</v>
      </c>
      <c r="AC232" s="46">
        <v>737</v>
      </c>
      <c r="AD232" s="46">
        <v>18481300</v>
      </c>
      <c r="AE232" s="46">
        <v>441.71699999999998</v>
      </c>
      <c r="AF232" s="46">
        <v>41.1676</v>
      </c>
      <c r="AG232" s="46">
        <v>373</v>
      </c>
      <c r="AH232" s="46">
        <v>560</v>
      </c>
      <c r="AI232" s="46">
        <v>14026300</v>
      </c>
      <c r="AJ232" s="46">
        <v>404.86099999999999</v>
      </c>
      <c r="AK232" s="46">
        <v>37.620800000000003</v>
      </c>
      <c r="AL232" s="46">
        <v>343</v>
      </c>
      <c r="AM232" s="46">
        <v>513</v>
      </c>
      <c r="AN232" s="46">
        <v>12856000</v>
      </c>
      <c r="AO232" s="46">
        <v>1.6412899999999999</v>
      </c>
      <c r="AP232" s="46">
        <v>0.48552200000000001</v>
      </c>
      <c r="AQ232" s="46">
        <v>0.52001500000000001</v>
      </c>
      <c r="AR232" s="46">
        <v>3.6971099999999999</v>
      </c>
      <c r="AS232" s="46">
        <v>52117.4</v>
      </c>
      <c r="AT232" s="46">
        <v>1.7668900000000001</v>
      </c>
      <c r="AU232" s="46">
        <v>0.55411900000000003</v>
      </c>
      <c r="AV232" s="46">
        <v>3.8977499999999998</v>
      </c>
      <c r="AW232" s="46">
        <v>0.50407400000000002</v>
      </c>
      <c r="AX232" s="46">
        <v>56105.9</v>
      </c>
      <c r="AY232" s="46">
        <v>2.7399499999999999</v>
      </c>
      <c r="AZ232" s="46">
        <v>0.65603699999999998</v>
      </c>
      <c r="BA232" s="46">
        <v>1.19353</v>
      </c>
      <c r="BB232" s="46">
        <v>5.5263</v>
      </c>
      <c r="BC232" s="46">
        <v>87004.4</v>
      </c>
    </row>
    <row r="233" spans="1:55" ht="14.25" x14ac:dyDescent="0.25">
      <c r="A233" s="49" t="s">
        <v>2649</v>
      </c>
      <c r="B233" s="38" t="s">
        <v>1462</v>
      </c>
      <c r="C233" s="45" t="s">
        <v>1913</v>
      </c>
      <c r="D233" s="46">
        <v>10</v>
      </c>
      <c r="E233" s="80">
        <v>18302</v>
      </c>
      <c r="F233" s="46">
        <v>278.42399999999998</v>
      </c>
      <c r="G233" s="46">
        <v>16.156300000000002</v>
      </c>
      <c r="H233" s="46">
        <v>260</v>
      </c>
      <c r="I233" s="46">
        <v>326</v>
      </c>
      <c r="J233" s="46">
        <v>1415.96</v>
      </c>
      <c r="K233" s="46">
        <v>8.04772</v>
      </c>
      <c r="L233" s="46">
        <v>1392</v>
      </c>
      <c r="M233" s="46">
        <v>1430</v>
      </c>
      <c r="N233" s="46">
        <v>199.631</v>
      </c>
      <c r="O233" s="46">
        <v>6.6444900000000002</v>
      </c>
      <c r="P233" s="46">
        <v>64</v>
      </c>
      <c r="Q233" s="46">
        <v>200</v>
      </c>
      <c r="R233" s="46">
        <v>22.5825</v>
      </c>
      <c r="S233" s="46">
        <v>4.37446</v>
      </c>
      <c r="T233" s="46">
        <v>8</v>
      </c>
      <c r="U233" s="46">
        <v>33</v>
      </c>
      <c r="V233" s="46">
        <v>76.607500000000002</v>
      </c>
      <c r="W233" s="46">
        <v>7.6327800000000003</v>
      </c>
      <c r="X233" s="46">
        <v>40</v>
      </c>
      <c r="Y233" s="46">
        <v>80</v>
      </c>
      <c r="Z233" s="46">
        <v>542.99199999999996</v>
      </c>
      <c r="AA233" s="46">
        <v>33.921599999999998</v>
      </c>
      <c r="AB233" s="46">
        <v>431</v>
      </c>
      <c r="AC233" s="46">
        <v>632</v>
      </c>
      <c r="AD233" s="46">
        <v>9937830</v>
      </c>
      <c r="AE233" s="46">
        <v>410.86099999999999</v>
      </c>
      <c r="AF233" s="46">
        <v>25.320900000000002</v>
      </c>
      <c r="AG233" s="46">
        <v>328</v>
      </c>
      <c r="AH233" s="46">
        <v>478</v>
      </c>
      <c r="AI233" s="46">
        <v>7519580</v>
      </c>
      <c r="AJ233" s="46">
        <v>376.24099999999999</v>
      </c>
      <c r="AK233" s="46">
        <v>23.060199999999998</v>
      </c>
      <c r="AL233" s="46">
        <v>301</v>
      </c>
      <c r="AM233" s="46">
        <v>438</v>
      </c>
      <c r="AN233" s="46">
        <v>6885960</v>
      </c>
      <c r="AO233" s="46">
        <v>1.29803</v>
      </c>
      <c r="AP233" s="46">
        <v>0.20683299999999999</v>
      </c>
      <c r="AQ233" s="46">
        <v>0.42874800000000002</v>
      </c>
      <c r="AR233" s="46">
        <v>2.6373199999999999</v>
      </c>
      <c r="AS233" s="46">
        <v>23756.5</v>
      </c>
      <c r="AT233" s="46">
        <v>1.4091100000000001</v>
      </c>
      <c r="AU233" s="46">
        <v>0.45462900000000001</v>
      </c>
      <c r="AV233" s="46">
        <v>2.8024100000000001</v>
      </c>
      <c r="AW233" s="46">
        <v>0.21556</v>
      </c>
      <c r="AX233" s="46">
        <v>25789.599999999999</v>
      </c>
      <c r="AY233" s="46">
        <v>2.2635299999999998</v>
      </c>
      <c r="AZ233" s="46">
        <v>0.27645599999999998</v>
      </c>
      <c r="BA233" s="46">
        <v>0.83454399999999995</v>
      </c>
      <c r="BB233" s="46">
        <v>3.9506000000000001</v>
      </c>
      <c r="BC233" s="46">
        <v>41427.199999999997</v>
      </c>
    </row>
    <row r="234" spans="1:55" ht="14.25" x14ac:dyDescent="0.25">
      <c r="A234" s="49" t="s">
        <v>2650</v>
      </c>
      <c r="B234" s="38" t="s">
        <v>515</v>
      </c>
      <c r="C234" s="45" t="s">
        <v>1914</v>
      </c>
      <c r="D234" s="46">
        <v>11</v>
      </c>
      <c r="E234" s="80">
        <v>17333</v>
      </c>
      <c r="F234" s="46">
        <v>477.036</v>
      </c>
      <c r="G234" s="46">
        <v>23.665700000000001</v>
      </c>
      <c r="H234" s="46">
        <v>414</v>
      </c>
      <c r="I234" s="46">
        <v>528</v>
      </c>
      <c r="J234" s="46">
        <v>1398.32</v>
      </c>
      <c r="K234" s="46">
        <v>5.0219699999999996</v>
      </c>
      <c r="L234" s="46">
        <v>1377</v>
      </c>
      <c r="M234" s="46">
        <v>1405</v>
      </c>
      <c r="N234" s="46">
        <v>157.749</v>
      </c>
      <c r="O234" s="46">
        <v>44.185499999999998</v>
      </c>
      <c r="P234" s="46">
        <v>75</v>
      </c>
      <c r="Q234" s="46">
        <v>200</v>
      </c>
      <c r="R234" s="46">
        <v>24.473400000000002</v>
      </c>
      <c r="S234" s="46">
        <v>2.1703700000000001</v>
      </c>
      <c r="T234" s="46">
        <v>15</v>
      </c>
      <c r="U234" s="46">
        <v>25</v>
      </c>
      <c r="V234" s="46">
        <v>90.212900000000005</v>
      </c>
      <c r="W234" s="46">
        <v>14.927199999999999</v>
      </c>
      <c r="X234" s="46">
        <v>60</v>
      </c>
      <c r="Y234" s="46">
        <v>100</v>
      </c>
      <c r="Z234" s="46">
        <v>846.28499999999997</v>
      </c>
      <c r="AA234" s="46">
        <v>59.066099999999999</v>
      </c>
      <c r="AB234" s="46">
        <v>661</v>
      </c>
      <c r="AC234" s="46">
        <v>962</v>
      </c>
      <c r="AD234" s="46">
        <v>14668700</v>
      </c>
      <c r="AE234" s="46">
        <v>638.71600000000001</v>
      </c>
      <c r="AF234" s="46">
        <v>43.023299999999999</v>
      </c>
      <c r="AG234" s="46">
        <v>502</v>
      </c>
      <c r="AH234" s="46">
        <v>725</v>
      </c>
      <c r="AI234" s="46">
        <v>11070900</v>
      </c>
      <c r="AJ234" s="46">
        <v>584.40499999999997</v>
      </c>
      <c r="AK234" s="46">
        <v>38.926600000000001</v>
      </c>
      <c r="AL234" s="46">
        <v>460</v>
      </c>
      <c r="AM234" s="46">
        <v>663</v>
      </c>
      <c r="AN234" s="46">
        <v>10129500</v>
      </c>
      <c r="AO234" s="46">
        <v>4.6012199999999996</v>
      </c>
      <c r="AP234" s="46">
        <v>0.84642300000000004</v>
      </c>
      <c r="AQ234" s="46">
        <v>2.5630199999999999</v>
      </c>
      <c r="AR234" s="46">
        <v>6.5638399999999999</v>
      </c>
      <c r="AS234" s="46">
        <v>79753</v>
      </c>
      <c r="AT234" s="46">
        <v>4.8284700000000003</v>
      </c>
      <c r="AU234" s="46">
        <v>2.7155200000000002</v>
      </c>
      <c r="AV234" s="46">
        <v>6.8650000000000002</v>
      </c>
      <c r="AW234" s="46">
        <v>0.87715200000000004</v>
      </c>
      <c r="AX234" s="46">
        <v>83691.8</v>
      </c>
      <c r="AY234" s="46">
        <v>6.8327400000000003</v>
      </c>
      <c r="AZ234" s="46">
        <v>1.14968</v>
      </c>
      <c r="BA234" s="46">
        <v>4.07491</v>
      </c>
      <c r="BB234" s="46">
        <v>9.50427</v>
      </c>
      <c r="BC234" s="46">
        <v>118432</v>
      </c>
    </row>
    <row r="235" spans="1:55" ht="14.25" x14ac:dyDescent="0.25">
      <c r="A235" s="49" t="s">
        <v>2651</v>
      </c>
      <c r="B235" s="38" t="s">
        <v>295</v>
      </c>
      <c r="C235" s="45" t="s">
        <v>1915</v>
      </c>
      <c r="D235" s="46">
        <v>12</v>
      </c>
      <c r="E235" s="80">
        <v>20259</v>
      </c>
      <c r="F235" s="46">
        <v>428.97300000000001</v>
      </c>
      <c r="G235" s="46">
        <v>27.3095</v>
      </c>
      <c r="H235" s="46">
        <v>364</v>
      </c>
      <c r="I235" s="46">
        <v>503</v>
      </c>
      <c r="J235" s="46">
        <v>1365.61</v>
      </c>
      <c r="K235" s="46">
        <v>8.9398199999999992</v>
      </c>
      <c r="L235" s="46">
        <v>1346</v>
      </c>
      <c r="M235" s="46">
        <v>1395</v>
      </c>
      <c r="N235" s="46">
        <v>138.05199999999999</v>
      </c>
      <c r="O235" s="46">
        <v>46.352699999999999</v>
      </c>
      <c r="P235" s="46">
        <v>32</v>
      </c>
      <c r="Q235" s="46">
        <v>200</v>
      </c>
      <c r="R235" s="46">
        <v>21.047499999999999</v>
      </c>
      <c r="S235" s="46">
        <v>7.3276300000000001</v>
      </c>
      <c r="T235" s="46">
        <v>15</v>
      </c>
      <c r="U235" s="46">
        <v>45</v>
      </c>
      <c r="V235" s="46">
        <v>78.676599999999993</v>
      </c>
      <c r="W235" s="46">
        <v>13.735099999999999</v>
      </c>
      <c r="X235" s="46">
        <v>50</v>
      </c>
      <c r="Y235" s="46">
        <v>100</v>
      </c>
      <c r="Z235" s="46">
        <v>783.63099999999997</v>
      </c>
      <c r="AA235" s="46">
        <v>72.848799999999997</v>
      </c>
      <c r="AB235" s="46">
        <v>615</v>
      </c>
      <c r="AC235" s="46">
        <v>976</v>
      </c>
      <c r="AD235" s="46">
        <v>15875600</v>
      </c>
      <c r="AE235" s="46">
        <v>592.76800000000003</v>
      </c>
      <c r="AF235" s="46">
        <v>53.777099999999997</v>
      </c>
      <c r="AG235" s="46">
        <v>467</v>
      </c>
      <c r="AH235" s="46">
        <v>735</v>
      </c>
      <c r="AI235" s="46">
        <v>12008900</v>
      </c>
      <c r="AJ235" s="46">
        <v>542.75</v>
      </c>
      <c r="AK235" s="46">
        <v>48.890500000000003</v>
      </c>
      <c r="AL235" s="46">
        <v>428</v>
      </c>
      <c r="AM235" s="46">
        <v>672</v>
      </c>
      <c r="AN235" s="46">
        <v>10995600</v>
      </c>
      <c r="AO235" s="46">
        <v>3.6218499999999998</v>
      </c>
      <c r="AP235" s="46">
        <v>1.17682</v>
      </c>
      <c r="AQ235" s="46">
        <v>1.3874</v>
      </c>
      <c r="AR235" s="46">
        <v>11.6457</v>
      </c>
      <c r="AS235" s="46">
        <v>73375</v>
      </c>
      <c r="AT235" s="46">
        <v>3.81671</v>
      </c>
      <c r="AU235" s="46">
        <v>1.50308</v>
      </c>
      <c r="AV235" s="46">
        <v>12.1448</v>
      </c>
      <c r="AW235" s="46">
        <v>1.2182299999999999</v>
      </c>
      <c r="AX235" s="46">
        <v>77322.8</v>
      </c>
      <c r="AY235" s="46">
        <v>5.4865199999999996</v>
      </c>
      <c r="AZ235" s="46">
        <v>1.61233</v>
      </c>
      <c r="BA235" s="46">
        <v>2.4430499999999999</v>
      </c>
      <c r="BB235" s="46">
        <v>16.233899999999998</v>
      </c>
      <c r="BC235" s="46">
        <v>111151</v>
      </c>
    </row>
    <row r="236" spans="1:55" ht="14.25" x14ac:dyDescent="0.25">
      <c r="A236" s="49" t="s">
        <v>2652</v>
      </c>
      <c r="B236" s="38" t="s">
        <v>296</v>
      </c>
      <c r="C236" s="45" t="s">
        <v>1916</v>
      </c>
      <c r="D236" s="46">
        <v>13</v>
      </c>
      <c r="E236" s="80">
        <v>35453</v>
      </c>
      <c r="F236" s="46">
        <v>466.09100000000001</v>
      </c>
      <c r="G236" s="46">
        <v>60.087499999999999</v>
      </c>
      <c r="H236" s="46">
        <v>375</v>
      </c>
      <c r="I236" s="46">
        <v>605</v>
      </c>
      <c r="J236" s="46">
        <v>1464.44</v>
      </c>
      <c r="K236" s="46">
        <v>8.57029</v>
      </c>
      <c r="L236" s="46">
        <v>1444</v>
      </c>
      <c r="M236" s="46">
        <v>1476</v>
      </c>
      <c r="N236" s="46">
        <v>157.82599999999999</v>
      </c>
      <c r="O236" s="46">
        <v>34.840299999999999</v>
      </c>
      <c r="P236" s="46">
        <v>90</v>
      </c>
      <c r="Q236" s="46">
        <v>200</v>
      </c>
      <c r="R236" s="46">
        <v>26.141100000000002</v>
      </c>
      <c r="S236" s="46">
        <v>4.4988999999999999</v>
      </c>
      <c r="T236" s="46">
        <v>15</v>
      </c>
      <c r="U236" s="46">
        <v>33</v>
      </c>
      <c r="V236" s="46">
        <v>91.923000000000002</v>
      </c>
      <c r="W236" s="46">
        <v>9.3927600000000009</v>
      </c>
      <c r="X236" s="46">
        <v>60</v>
      </c>
      <c r="Y236" s="46">
        <v>100</v>
      </c>
      <c r="Z236" s="46">
        <v>763.82500000000005</v>
      </c>
      <c r="AA236" s="46">
        <v>80.000200000000007</v>
      </c>
      <c r="AB236" s="46">
        <v>619</v>
      </c>
      <c r="AC236" s="46">
        <v>952</v>
      </c>
      <c r="AD236" s="46">
        <v>27079900</v>
      </c>
      <c r="AE236" s="46">
        <v>576.31299999999999</v>
      </c>
      <c r="AF236" s="46">
        <v>59.9771</v>
      </c>
      <c r="AG236" s="46">
        <v>468</v>
      </c>
      <c r="AH236" s="46">
        <v>717</v>
      </c>
      <c r="AI236" s="46">
        <v>20432000</v>
      </c>
      <c r="AJ236" s="46">
        <v>527.23</v>
      </c>
      <c r="AK236" s="46">
        <v>54.762</v>
      </c>
      <c r="AL236" s="46">
        <v>429</v>
      </c>
      <c r="AM236" s="46">
        <v>656</v>
      </c>
      <c r="AN236" s="46">
        <v>18691900</v>
      </c>
      <c r="AO236" s="46">
        <v>3.8781099999999999</v>
      </c>
      <c r="AP236" s="46">
        <v>1.4341999999999999</v>
      </c>
      <c r="AQ236" s="46">
        <v>1.1082099999999999</v>
      </c>
      <c r="AR236" s="46">
        <v>8.6999999999999993</v>
      </c>
      <c r="AS236" s="46">
        <v>137491</v>
      </c>
      <c r="AT236" s="46">
        <v>4.0789400000000002</v>
      </c>
      <c r="AU236" s="46">
        <v>1.2101500000000001</v>
      </c>
      <c r="AV236" s="46">
        <v>9.0780100000000008</v>
      </c>
      <c r="AW236" s="46">
        <v>1.4851700000000001</v>
      </c>
      <c r="AX236" s="46">
        <v>144611</v>
      </c>
      <c r="AY236" s="46">
        <v>5.8142399999999999</v>
      </c>
      <c r="AZ236" s="46">
        <v>1.96617</v>
      </c>
      <c r="BA236" s="46">
        <v>2.0746799999999999</v>
      </c>
      <c r="BB236" s="46">
        <v>12.347300000000001</v>
      </c>
      <c r="BC236" s="46">
        <v>206132</v>
      </c>
    </row>
    <row r="237" spans="1:55" ht="14.25" x14ac:dyDescent="0.25">
      <c r="A237" s="49" t="s">
        <v>2653</v>
      </c>
      <c r="B237" s="38" t="s">
        <v>2384</v>
      </c>
      <c r="C237" s="45" t="s">
        <v>1917</v>
      </c>
      <c r="D237" s="46">
        <v>14</v>
      </c>
      <c r="E237" s="80">
        <v>9917</v>
      </c>
      <c r="F237" s="46">
        <v>442.14600000000002</v>
      </c>
      <c r="G237" s="46">
        <v>3.8911699999999998</v>
      </c>
      <c r="H237" s="46">
        <v>426</v>
      </c>
      <c r="I237" s="46">
        <v>451</v>
      </c>
      <c r="J237" s="46">
        <v>1276.6600000000001</v>
      </c>
      <c r="K237" s="46">
        <v>1.56714</v>
      </c>
      <c r="L237" s="46">
        <v>1271</v>
      </c>
      <c r="M237" s="46">
        <v>1290</v>
      </c>
      <c r="N237" s="46">
        <v>200</v>
      </c>
      <c r="O237" s="46">
        <v>0</v>
      </c>
      <c r="P237" s="46">
        <v>200</v>
      </c>
      <c r="Q237" s="46">
        <v>200</v>
      </c>
      <c r="R237" s="46">
        <v>5.78986</v>
      </c>
      <c r="S237" s="46">
        <v>1.84501</v>
      </c>
      <c r="T237" s="46">
        <v>3</v>
      </c>
      <c r="U237" s="46">
        <v>8</v>
      </c>
      <c r="V237" s="46">
        <v>45.6327</v>
      </c>
      <c r="W237" s="46">
        <v>11.779400000000001</v>
      </c>
      <c r="X237" s="46">
        <v>13</v>
      </c>
      <c r="Y237" s="46">
        <v>60</v>
      </c>
      <c r="Z237" s="46">
        <v>774.32100000000003</v>
      </c>
      <c r="AA237" s="46">
        <v>45.035400000000003</v>
      </c>
      <c r="AB237" s="46">
        <v>631</v>
      </c>
      <c r="AC237" s="46">
        <v>840</v>
      </c>
      <c r="AD237" s="46">
        <v>7678940</v>
      </c>
      <c r="AE237" s="46">
        <v>589.78899999999999</v>
      </c>
      <c r="AF237" s="46">
        <v>33.0548</v>
      </c>
      <c r="AG237" s="46">
        <v>484</v>
      </c>
      <c r="AH237" s="46">
        <v>638</v>
      </c>
      <c r="AI237" s="46">
        <v>5848930</v>
      </c>
      <c r="AJ237" s="46">
        <v>541.13</v>
      </c>
      <c r="AK237" s="46">
        <v>29.924199999999999</v>
      </c>
      <c r="AL237" s="46">
        <v>445</v>
      </c>
      <c r="AM237" s="46">
        <v>585</v>
      </c>
      <c r="AN237" s="46">
        <v>5366390</v>
      </c>
      <c r="AO237" s="46">
        <v>6.6713399999999998</v>
      </c>
      <c r="AP237" s="46">
        <v>0.51688599999999996</v>
      </c>
      <c r="AQ237" s="46">
        <v>5.6664300000000001</v>
      </c>
      <c r="AR237" s="46">
        <v>8.6682299999999994</v>
      </c>
      <c r="AS237" s="46">
        <v>66159.7</v>
      </c>
      <c r="AT237" s="46">
        <v>6.9883100000000002</v>
      </c>
      <c r="AU237" s="46">
        <v>5.9443700000000002</v>
      </c>
      <c r="AV237" s="46">
        <v>9.0730500000000003</v>
      </c>
      <c r="AW237" s="46">
        <v>0.53957599999999994</v>
      </c>
      <c r="AX237" s="46">
        <v>69303.100000000006</v>
      </c>
      <c r="AY237" s="46">
        <v>9.5902600000000007</v>
      </c>
      <c r="AZ237" s="46">
        <v>0.66624399999999995</v>
      </c>
      <c r="BA237" s="46">
        <v>8.2130500000000008</v>
      </c>
      <c r="BB237" s="46">
        <v>12.163500000000001</v>
      </c>
      <c r="BC237" s="46">
        <v>95106.6</v>
      </c>
    </row>
    <row r="238" spans="1:55" ht="14.25" x14ac:dyDescent="0.25">
      <c r="A238" s="49" t="s">
        <v>2654</v>
      </c>
      <c r="B238" s="38" t="s">
        <v>2385</v>
      </c>
      <c r="C238" s="45" t="s">
        <v>1918</v>
      </c>
      <c r="D238" s="46">
        <v>17</v>
      </c>
      <c r="E238" s="80">
        <v>10654</v>
      </c>
      <c r="F238" s="46">
        <v>312.48700000000002</v>
      </c>
      <c r="G238" s="46">
        <v>10.3955</v>
      </c>
      <c r="H238" s="46">
        <v>298</v>
      </c>
      <c r="I238" s="46">
        <v>331</v>
      </c>
      <c r="J238" s="46">
        <v>1380.15</v>
      </c>
      <c r="K238" s="46">
        <v>9.8278999999999996</v>
      </c>
      <c r="L238" s="46">
        <v>1364</v>
      </c>
      <c r="M238" s="46">
        <v>1398</v>
      </c>
      <c r="N238" s="46">
        <v>200</v>
      </c>
      <c r="O238" s="46">
        <v>0</v>
      </c>
      <c r="P238" s="46">
        <v>200</v>
      </c>
      <c r="Q238" s="46">
        <v>200</v>
      </c>
      <c r="R238" s="46">
        <v>6.8858600000000001</v>
      </c>
      <c r="S238" s="46">
        <v>4.1306200000000004</v>
      </c>
      <c r="T238" s="46">
        <v>3</v>
      </c>
      <c r="U238" s="46">
        <v>19</v>
      </c>
      <c r="V238" s="46">
        <v>55.150500000000001</v>
      </c>
      <c r="W238" s="46">
        <v>11.706799999999999</v>
      </c>
      <c r="X238" s="46">
        <v>20</v>
      </c>
      <c r="Y238" s="46">
        <v>84</v>
      </c>
      <c r="Z238" s="46">
        <v>556.35699999999997</v>
      </c>
      <c r="AA238" s="46">
        <v>24.231999999999999</v>
      </c>
      <c r="AB238" s="46">
        <v>460</v>
      </c>
      <c r="AC238" s="46">
        <v>665</v>
      </c>
      <c r="AD238" s="46">
        <v>5927430</v>
      </c>
      <c r="AE238" s="46">
        <v>422.84699999999998</v>
      </c>
      <c r="AF238" s="46">
        <v>17.665700000000001</v>
      </c>
      <c r="AG238" s="46">
        <v>352</v>
      </c>
      <c r="AH238" s="46">
        <v>502</v>
      </c>
      <c r="AI238" s="46">
        <v>4505010</v>
      </c>
      <c r="AJ238" s="46">
        <v>387.75700000000001</v>
      </c>
      <c r="AK238" s="46">
        <v>15.998100000000001</v>
      </c>
      <c r="AL238" s="46">
        <v>324</v>
      </c>
      <c r="AM238" s="46">
        <v>460</v>
      </c>
      <c r="AN238" s="46">
        <v>4131160</v>
      </c>
      <c r="AO238" s="46">
        <v>1.62788</v>
      </c>
      <c r="AP238" s="46">
        <v>0.409723</v>
      </c>
      <c r="AQ238" s="46">
        <v>0.77610199999999996</v>
      </c>
      <c r="AR238" s="46">
        <v>2.9028299999999998</v>
      </c>
      <c r="AS238" s="46">
        <v>17343.400000000001</v>
      </c>
      <c r="AT238" s="46">
        <v>1.7544200000000001</v>
      </c>
      <c r="AU238" s="46">
        <v>0.87081799999999998</v>
      </c>
      <c r="AV238" s="46">
        <v>3.0829</v>
      </c>
      <c r="AW238" s="46">
        <v>0.42599399999999998</v>
      </c>
      <c r="AX238" s="46">
        <v>18691.599999999999</v>
      </c>
      <c r="AY238" s="46">
        <v>2.7109700000000001</v>
      </c>
      <c r="AZ238" s="46">
        <v>0.53905000000000003</v>
      </c>
      <c r="BA238" s="46">
        <v>1.58287</v>
      </c>
      <c r="BB238" s="46">
        <v>4.3578200000000002</v>
      </c>
      <c r="BC238" s="46">
        <v>28882.7</v>
      </c>
    </row>
    <row r="239" spans="1:55" ht="14.25" x14ac:dyDescent="0.25">
      <c r="A239" s="49" t="s">
        <v>2655</v>
      </c>
      <c r="B239" s="38" t="s">
        <v>330</v>
      </c>
      <c r="C239" s="45" t="s">
        <v>1919</v>
      </c>
      <c r="D239" s="46">
        <v>18</v>
      </c>
      <c r="E239" s="80">
        <v>31136</v>
      </c>
      <c r="F239" s="46">
        <v>482.69</v>
      </c>
      <c r="G239" s="46">
        <v>18.852599999999999</v>
      </c>
      <c r="H239" s="46">
        <v>434</v>
      </c>
      <c r="I239" s="46">
        <v>532</v>
      </c>
      <c r="J239" s="46">
        <v>1398.32</v>
      </c>
      <c r="K239" s="46">
        <v>12.1997</v>
      </c>
      <c r="L239" s="46">
        <v>1371</v>
      </c>
      <c r="M239" s="46">
        <v>1421</v>
      </c>
      <c r="N239" s="46">
        <v>150.136</v>
      </c>
      <c r="O239" s="46">
        <v>43.014000000000003</v>
      </c>
      <c r="P239" s="46">
        <v>63</v>
      </c>
      <c r="Q239" s="46">
        <v>200</v>
      </c>
      <c r="R239" s="46">
        <v>25.555700000000002</v>
      </c>
      <c r="S239" s="46">
        <v>3.01694</v>
      </c>
      <c r="T239" s="46">
        <v>15</v>
      </c>
      <c r="U239" s="46">
        <v>33</v>
      </c>
      <c r="V239" s="46">
        <v>90.346199999999996</v>
      </c>
      <c r="W239" s="46">
        <v>14.278499999999999</v>
      </c>
      <c r="X239" s="46">
        <v>60</v>
      </c>
      <c r="Y239" s="46">
        <v>100</v>
      </c>
      <c r="Z239" s="46">
        <v>853.86199999999997</v>
      </c>
      <c r="AA239" s="46">
        <v>61.009799999999998</v>
      </c>
      <c r="AB239" s="46">
        <v>692</v>
      </c>
      <c r="AC239" s="46">
        <v>984</v>
      </c>
      <c r="AD239" s="46">
        <v>26585800</v>
      </c>
      <c r="AE239" s="46">
        <v>644.41099999999994</v>
      </c>
      <c r="AF239" s="46">
        <v>44.561399999999999</v>
      </c>
      <c r="AG239" s="46">
        <v>525</v>
      </c>
      <c r="AH239" s="46">
        <v>741</v>
      </c>
      <c r="AI239" s="46">
        <v>20064400</v>
      </c>
      <c r="AJ239" s="46">
        <v>589.61800000000005</v>
      </c>
      <c r="AK239" s="46">
        <v>40.346600000000002</v>
      </c>
      <c r="AL239" s="46">
        <v>481</v>
      </c>
      <c r="AM239" s="46">
        <v>678</v>
      </c>
      <c r="AN239" s="46">
        <v>18358400</v>
      </c>
      <c r="AO239" s="46">
        <v>4.6230599999999997</v>
      </c>
      <c r="AP239" s="46">
        <v>0.86325700000000005</v>
      </c>
      <c r="AQ239" s="46">
        <v>2.7954300000000001</v>
      </c>
      <c r="AR239" s="46">
        <v>7.0156299999999998</v>
      </c>
      <c r="AS239" s="46">
        <v>143944</v>
      </c>
      <c r="AT239" s="46">
        <v>4.8510499999999999</v>
      </c>
      <c r="AU239" s="46">
        <v>2.9563899999999999</v>
      </c>
      <c r="AV239" s="46">
        <v>7.3243400000000003</v>
      </c>
      <c r="AW239" s="46">
        <v>0.89446700000000001</v>
      </c>
      <c r="AX239" s="46">
        <v>151042</v>
      </c>
      <c r="AY239" s="46">
        <v>6.8666</v>
      </c>
      <c r="AZ239" s="46">
        <v>1.1695500000000001</v>
      </c>
      <c r="BA239" s="46">
        <v>4.3952299999999997</v>
      </c>
      <c r="BB239" s="46">
        <v>10.1974</v>
      </c>
      <c r="BC239" s="46">
        <v>213798</v>
      </c>
    </row>
    <row r="240" spans="1:55" ht="14.25" x14ac:dyDescent="0.25">
      <c r="A240" s="49" t="s">
        <v>2656</v>
      </c>
      <c r="B240" s="38" t="s">
        <v>1426</v>
      </c>
      <c r="C240" s="45" t="s">
        <v>1920</v>
      </c>
      <c r="D240" s="46">
        <v>19</v>
      </c>
      <c r="E240" s="80">
        <v>14693</v>
      </c>
      <c r="F240" s="46">
        <v>304.38200000000001</v>
      </c>
      <c r="G240" s="46">
        <v>15.7447</v>
      </c>
      <c r="H240" s="46">
        <v>268</v>
      </c>
      <c r="I240" s="46">
        <v>363</v>
      </c>
      <c r="J240" s="46">
        <v>1384.71</v>
      </c>
      <c r="K240" s="46">
        <v>9.6322100000000006</v>
      </c>
      <c r="L240" s="46">
        <v>1363</v>
      </c>
      <c r="M240" s="46">
        <v>1408</v>
      </c>
      <c r="N240" s="46">
        <v>197.10599999999999</v>
      </c>
      <c r="O240" s="46">
        <v>14.446099999999999</v>
      </c>
      <c r="P240" s="46">
        <v>125</v>
      </c>
      <c r="Q240" s="46">
        <v>200</v>
      </c>
      <c r="R240" s="46">
        <v>16.232500000000002</v>
      </c>
      <c r="S240" s="46">
        <v>4.0818899999999996</v>
      </c>
      <c r="T240" s="46">
        <v>8</v>
      </c>
      <c r="U240" s="46">
        <v>26</v>
      </c>
      <c r="V240" s="46">
        <v>69.599699999999999</v>
      </c>
      <c r="W240" s="46">
        <v>10.088200000000001</v>
      </c>
      <c r="X240" s="46">
        <v>54</v>
      </c>
      <c r="Y240" s="46">
        <v>80</v>
      </c>
      <c r="Z240" s="46">
        <v>583.36599999999999</v>
      </c>
      <c r="AA240" s="46">
        <v>48.421199999999999</v>
      </c>
      <c r="AB240" s="46">
        <v>495</v>
      </c>
      <c r="AC240" s="46">
        <v>706</v>
      </c>
      <c r="AD240" s="46">
        <v>8571400</v>
      </c>
      <c r="AE240" s="46">
        <v>442.05</v>
      </c>
      <c r="AF240" s="46">
        <v>35.916699999999999</v>
      </c>
      <c r="AG240" s="46">
        <v>376</v>
      </c>
      <c r="AH240" s="46">
        <v>534</v>
      </c>
      <c r="AI240" s="46">
        <v>6495040</v>
      </c>
      <c r="AJ240" s="46">
        <v>404.94600000000003</v>
      </c>
      <c r="AK240" s="46">
        <v>32.661299999999997</v>
      </c>
      <c r="AL240" s="46">
        <v>345</v>
      </c>
      <c r="AM240" s="46">
        <v>489</v>
      </c>
      <c r="AN240" s="46">
        <v>5949880</v>
      </c>
      <c r="AO240" s="46">
        <v>1.6670400000000001</v>
      </c>
      <c r="AP240" s="46">
        <v>0.31987599999999999</v>
      </c>
      <c r="AQ240" s="46">
        <v>0.50510100000000002</v>
      </c>
      <c r="AR240" s="46">
        <v>3.5897999999999999</v>
      </c>
      <c r="AS240" s="46">
        <v>24493.8</v>
      </c>
      <c r="AT240" s="46">
        <v>1.79129</v>
      </c>
      <c r="AU240" s="46">
        <v>0.53369</v>
      </c>
      <c r="AV240" s="46">
        <v>3.7867899999999999</v>
      </c>
      <c r="AW240" s="46">
        <v>0.33678999999999998</v>
      </c>
      <c r="AX240" s="46">
        <v>26319.5</v>
      </c>
      <c r="AY240" s="46">
        <v>2.7695400000000001</v>
      </c>
      <c r="AZ240" s="46">
        <v>0.43446400000000002</v>
      </c>
      <c r="BA240" s="46">
        <v>1.1184499999999999</v>
      </c>
      <c r="BB240" s="46">
        <v>5.3523399999999999</v>
      </c>
      <c r="BC240" s="46">
        <v>40692.9</v>
      </c>
    </row>
    <row r="241" spans="1:55" ht="14.25" x14ac:dyDescent="0.25">
      <c r="A241" s="49" t="s">
        <v>2657</v>
      </c>
      <c r="B241" s="38" t="s">
        <v>2386</v>
      </c>
      <c r="C241" s="45" t="s">
        <v>1921</v>
      </c>
      <c r="D241" s="46">
        <v>20</v>
      </c>
      <c r="E241" s="80">
        <v>18836</v>
      </c>
      <c r="F241" s="46">
        <v>282.858</v>
      </c>
      <c r="G241" s="46">
        <v>4.8759499999999996</v>
      </c>
      <c r="H241" s="46">
        <v>266</v>
      </c>
      <c r="I241" s="46">
        <v>290</v>
      </c>
      <c r="J241" s="46">
        <v>1546.95</v>
      </c>
      <c r="K241" s="46">
        <v>4.4583399999999997</v>
      </c>
      <c r="L241" s="46">
        <v>1540</v>
      </c>
      <c r="M241" s="46">
        <v>1560</v>
      </c>
      <c r="N241" s="46">
        <v>200</v>
      </c>
      <c r="O241" s="46">
        <v>0</v>
      </c>
      <c r="P241" s="46">
        <v>200</v>
      </c>
      <c r="Q241" s="46">
        <v>200</v>
      </c>
      <c r="R241" s="46">
        <v>14.7919</v>
      </c>
      <c r="S241" s="46">
        <v>0.99862399999999996</v>
      </c>
      <c r="T241" s="46">
        <v>10</v>
      </c>
      <c r="U241" s="46">
        <v>15</v>
      </c>
      <c r="V241" s="46">
        <v>58.195399999999999</v>
      </c>
      <c r="W241" s="46">
        <v>3.6417899999999999</v>
      </c>
      <c r="X241" s="46">
        <v>40</v>
      </c>
      <c r="Y241" s="46">
        <v>66</v>
      </c>
      <c r="Z241" s="46">
        <v>421.87200000000001</v>
      </c>
      <c r="AA241" s="46">
        <v>10.809100000000001</v>
      </c>
      <c r="AB241" s="46">
        <v>383</v>
      </c>
      <c r="AC241" s="46">
        <v>442</v>
      </c>
      <c r="AD241" s="46">
        <v>7946370</v>
      </c>
      <c r="AE241" s="46">
        <v>320.36099999999999</v>
      </c>
      <c r="AF241" s="46">
        <v>8.0901200000000006</v>
      </c>
      <c r="AG241" s="46">
        <v>292</v>
      </c>
      <c r="AH241" s="46">
        <v>335</v>
      </c>
      <c r="AI241" s="46">
        <v>6034320</v>
      </c>
      <c r="AJ241" s="46">
        <v>293.65600000000001</v>
      </c>
      <c r="AK241" s="46">
        <v>7.3465400000000001</v>
      </c>
      <c r="AL241" s="46">
        <v>268</v>
      </c>
      <c r="AM241" s="46">
        <v>307</v>
      </c>
      <c r="AN241" s="46">
        <v>5531300</v>
      </c>
      <c r="AO241" s="46">
        <v>1.28477</v>
      </c>
      <c r="AP241" s="46">
        <v>9.5976300000000001E-2</v>
      </c>
      <c r="AQ241" s="46">
        <v>1.0241</v>
      </c>
      <c r="AR241" s="46">
        <v>1.9048799999999999</v>
      </c>
      <c r="AS241" s="46">
        <v>24199.9</v>
      </c>
      <c r="AT241" s="46">
        <v>1.3972800000000001</v>
      </c>
      <c r="AU241" s="46">
        <v>1.1256600000000001</v>
      </c>
      <c r="AV241" s="46">
        <v>2.0436999999999999</v>
      </c>
      <c r="AW241" s="46">
        <v>9.9765000000000006E-2</v>
      </c>
      <c r="AX241" s="46">
        <v>26319.200000000001</v>
      </c>
      <c r="AY241" s="46">
        <v>2.1850700000000001</v>
      </c>
      <c r="AZ241" s="46">
        <v>0.12375800000000001</v>
      </c>
      <c r="BA241" s="46">
        <v>1.84619</v>
      </c>
      <c r="BB241" s="46">
        <v>2.9738600000000002</v>
      </c>
      <c r="BC241" s="46">
        <v>41158.1</v>
      </c>
    </row>
    <row r="242" spans="1:55" ht="14.25" x14ac:dyDescent="0.25">
      <c r="A242" s="49" t="s">
        <v>2658</v>
      </c>
      <c r="B242" s="38" t="s">
        <v>326</v>
      </c>
      <c r="C242" s="45" t="s">
        <v>1922</v>
      </c>
      <c r="D242" s="46">
        <v>21</v>
      </c>
      <c r="E242" s="80">
        <v>40421</v>
      </c>
      <c r="F242" s="46">
        <v>279.73899999999998</v>
      </c>
      <c r="G242" s="46">
        <v>4.9561000000000002</v>
      </c>
      <c r="H242" s="46">
        <v>268</v>
      </c>
      <c r="I242" s="46">
        <v>292</v>
      </c>
      <c r="J242" s="46">
        <v>1402.33</v>
      </c>
      <c r="K242" s="46">
        <v>7.8419699999999999</v>
      </c>
      <c r="L242" s="46">
        <v>1385</v>
      </c>
      <c r="M242" s="46">
        <v>1419</v>
      </c>
      <c r="N242" s="46">
        <v>200</v>
      </c>
      <c r="O242" s="46">
        <v>0</v>
      </c>
      <c r="P242" s="46">
        <v>200</v>
      </c>
      <c r="Q242" s="46">
        <v>200</v>
      </c>
      <c r="R242" s="46">
        <v>9.5891500000000001</v>
      </c>
      <c r="S242" s="46">
        <v>3.9215900000000001</v>
      </c>
      <c r="T242" s="46">
        <v>3</v>
      </c>
      <c r="U242" s="46">
        <v>15</v>
      </c>
      <c r="V242" s="46">
        <v>52.954999999999998</v>
      </c>
      <c r="W242" s="46">
        <v>5.9114199999999997</v>
      </c>
      <c r="X242" s="46">
        <v>40</v>
      </c>
      <c r="Y242" s="46">
        <v>80</v>
      </c>
      <c r="Z242" s="46">
        <v>497.05399999999997</v>
      </c>
      <c r="AA242" s="46">
        <v>18.9543</v>
      </c>
      <c r="AB242" s="46">
        <v>459</v>
      </c>
      <c r="AC242" s="46">
        <v>586</v>
      </c>
      <c r="AD242" s="46">
        <v>20091400</v>
      </c>
      <c r="AE242" s="46">
        <v>377.94900000000001</v>
      </c>
      <c r="AF242" s="46">
        <v>14.007300000000001</v>
      </c>
      <c r="AG242" s="46">
        <v>350</v>
      </c>
      <c r="AH242" s="46">
        <v>443</v>
      </c>
      <c r="AI242" s="46">
        <v>15277100</v>
      </c>
      <c r="AJ242" s="46">
        <v>346.601</v>
      </c>
      <c r="AK242" s="46">
        <v>12.732100000000001</v>
      </c>
      <c r="AL242" s="46">
        <v>321</v>
      </c>
      <c r="AM242" s="46">
        <v>406</v>
      </c>
      <c r="AN242" s="46">
        <v>14010000</v>
      </c>
      <c r="AO242" s="46">
        <v>1.4247099999999999</v>
      </c>
      <c r="AP242" s="46">
        <v>0.25653599999999999</v>
      </c>
      <c r="AQ242" s="46">
        <v>1.04356</v>
      </c>
      <c r="AR242" s="46">
        <v>1.87337</v>
      </c>
      <c r="AS242" s="46">
        <v>57588.1</v>
      </c>
      <c r="AT242" s="46">
        <v>1.5436700000000001</v>
      </c>
      <c r="AU242" s="46">
        <v>1.1474299999999999</v>
      </c>
      <c r="AV242" s="46">
        <v>2.00895</v>
      </c>
      <c r="AW242" s="46">
        <v>0.26592900000000003</v>
      </c>
      <c r="AX242" s="46">
        <v>62396.800000000003</v>
      </c>
      <c r="AY242" s="46">
        <v>2.4131200000000002</v>
      </c>
      <c r="AZ242" s="46">
        <v>0.337034</v>
      </c>
      <c r="BA242" s="46">
        <v>1.9129100000000001</v>
      </c>
      <c r="BB242" s="46">
        <v>3.01268</v>
      </c>
      <c r="BC242" s="46">
        <v>97540.7</v>
      </c>
    </row>
    <row r="243" spans="1:55" ht="14.25" x14ac:dyDescent="0.25">
      <c r="A243" s="49" t="s">
        <v>2659</v>
      </c>
      <c r="B243" s="38" t="s">
        <v>512</v>
      </c>
      <c r="C243" s="45" t="s">
        <v>1923</v>
      </c>
      <c r="D243" s="46">
        <v>22</v>
      </c>
      <c r="E243" s="80">
        <v>22119</v>
      </c>
      <c r="F243" s="46">
        <v>412.036</v>
      </c>
      <c r="G243" s="46">
        <v>13.7935</v>
      </c>
      <c r="H243" s="46">
        <v>388</v>
      </c>
      <c r="I243" s="46">
        <v>436</v>
      </c>
      <c r="J243" s="46">
        <v>1225.6099999999999</v>
      </c>
      <c r="K243" s="46">
        <v>7.3001399999999999</v>
      </c>
      <c r="L243" s="46">
        <v>1214</v>
      </c>
      <c r="M243" s="46">
        <v>1242</v>
      </c>
      <c r="N243" s="46">
        <v>200</v>
      </c>
      <c r="O243" s="46">
        <v>0</v>
      </c>
      <c r="P243" s="46">
        <v>200</v>
      </c>
      <c r="Q243" s="46">
        <v>200</v>
      </c>
      <c r="R243" s="46">
        <v>11.973800000000001</v>
      </c>
      <c r="S243" s="46">
        <v>6.9303800000000004</v>
      </c>
      <c r="T243" s="46">
        <v>3</v>
      </c>
      <c r="U243" s="46">
        <v>45</v>
      </c>
      <c r="V243" s="46">
        <v>54.323</v>
      </c>
      <c r="W243" s="46">
        <v>10.1</v>
      </c>
      <c r="X243" s="46">
        <v>13</v>
      </c>
      <c r="Y243" s="46">
        <v>100</v>
      </c>
      <c r="Z243" s="46">
        <v>837.76800000000003</v>
      </c>
      <c r="AA243" s="46">
        <v>48.146099999999997</v>
      </c>
      <c r="AB243" s="46">
        <v>643</v>
      </c>
      <c r="AC243" s="46">
        <v>1093</v>
      </c>
      <c r="AD243" s="46">
        <v>18386500</v>
      </c>
      <c r="AE243" s="46">
        <v>637.053</v>
      </c>
      <c r="AF243" s="46">
        <v>35.491799999999998</v>
      </c>
      <c r="AG243" s="46">
        <v>493</v>
      </c>
      <c r="AH243" s="46">
        <v>824</v>
      </c>
      <c r="AI243" s="46">
        <v>13981400</v>
      </c>
      <c r="AJ243" s="46">
        <v>584.20699999999999</v>
      </c>
      <c r="AK243" s="46">
        <v>32.229399999999998</v>
      </c>
      <c r="AL243" s="46">
        <v>453</v>
      </c>
      <c r="AM243" s="46">
        <v>753</v>
      </c>
      <c r="AN243" s="46">
        <v>12821600</v>
      </c>
      <c r="AO243" s="46">
        <v>6.6619900000000003</v>
      </c>
      <c r="AP243" s="46">
        <v>0.88710699999999998</v>
      </c>
      <c r="AQ243" s="46">
        <v>4.4971199999999998</v>
      </c>
      <c r="AR243" s="46">
        <v>11.6378</v>
      </c>
      <c r="AS243" s="46">
        <v>146211</v>
      </c>
      <c r="AT243" s="46">
        <v>6.9756900000000002</v>
      </c>
      <c r="AU243" s="46">
        <v>4.7185300000000003</v>
      </c>
      <c r="AV243" s="46">
        <v>12.138400000000001</v>
      </c>
      <c r="AW243" s="46">
        <v>0.92064199999999996</v>
      </c>
      <c r="AX243" s="46">
        <v>153096</v>
      </c>
      <c r="AY243" s="46">
        <v>9.6335300000000004</v>
      </c>
      <c r="AZ243" s="46">
        <v>1.2141</v>
      </c>
      <c r="BA243" s="46">
        <v>6.7793900000000002</v>
      </c>
      <c r="BB243" s="46">
        <v>16.385300000000001</v>
      </c>
      <c r="BC243" s="46">
        <v>211427</v>
      </c>
    </row>
    <row r="244" spans="1:55" ht="14.25" x14ac:dyDescent="0.25">
      <c r="A244" s="49" t="s">
        <v>2660</v>
      </c>
      <c r="B244" s="38" t="s">
        <v>324</v>
      </c>
      <c r="C244" s="45" t="s">
        <v>1924</v>
      </c>
      <c r="D244" s="46">
        <v>23</v>
      </c>
      <c r="E244" s="80">
        <v>28102</v>
      </c>
      <c r="F244" s="46">
        <v>344.35300000000001</v>
      </c>
      <c r="G244" s="46">
        <v>14.169600000000001</v>
      </c>
      <c r="H244" s="46">
        <v>320</v>
      </c>
      <c r="I244" s="46">
        <v>373</v>
      </c>
      <c r="J244" s="46">
        <v>1422.54</v>
      </c>
      <c r="K244" s="46">
        <v>7.06332</v>
      </c>
      <c r="L244" s="46">
        <v>1409</v>
      </c>
      <c r="M244" s="46">
        <v>1437</v>
      </c>
      <c r="N244" s="46">
        <v>200</v>
      </c>
      <c r="O244" s="46">
        <v>0</v>
      </c>
      <c r="P244" s="46">
        <v>200</v>
      </c>
      <c r="Q244" s="46">
        <v>200</v>
      </c>
      <c r="R244" s="46">
        <v>19.053100000000001</v>
      </c>
      <c r="S244" s="46">
        <v>9.1199899999999996</v>
      </c>
      <c r="T244" s="46">
        <v>3</v>
      </c>
      <c r="U244" s="46">
        <v>33</v>
      </c>
      <c r="V244" s="46">
        <v>70.461100000000002</v>
      </c>
      <c r="W244" s="46">
        <v>16.904900000000001</v>
      </c>
      <c r="X244" s="46">
        <v>40</v>
      </c>
      <c r="Y244" s="46">
        <v>100</v>
      </c>
      <c r="Z244" s="46">
        <v>600.20600000000002</v>
      </c>
      <c r="AA244" s="46">
        <v>38.521900000000002</v>
      </c>
      <c r="AB244" s="46">
        <v>489</v>
      </c>
      <c r="AC244" s="46">
        <v>686</v>
      </c>
      <c r="AD244" s="46">
        <v>16867000</v>
      </c>
      <c r="AE244" s="46">
        <v>454.72300000000001</v>
      </c>
      <c r="AF244" s="46">
        <v>27.745100000000001</v>
      </c>
      <c r="AG244" s="46">
        <v>373</v>
      </c>
      <c r="AH244" s="46">
        <v>517</v>
      </c>
      <c r="AI244" s="46">
        <v>12778600</v>
      </c>
      <c r="AJ244" s="46">
        <v>416.517</v>
      </c>
      <c r="AK244" s="46">
        <v>25.011299999999999</v>
      </c>
      <c r="AL244" s="46">
        <v>342</v>
      </c>
      <c r="AM244" s="46">
        <v>473</v>
      </c>
      <c r="AN244" s="46">
        <v>11705000</v>
      </c>
      <c r="AO244" s="46">
        <v>2.40571</v>
      </c>
      <c r="AP244" s="46">
        <v>0.52961199999999997</v>
      </c>
      <c r="AQ244" s="46">
        <v>1.34196</v>
      </c>
      <c r="AR244" s="46">
        <v>3.6194600000000001</v>
      </c>
      <c r="AS244" s="46">
        <v>67605.399999999994</v>
      </c>
      <c r="AT244" s="46">
        <v>2.55823</v>
      </c>
      <c r="AU244" s="46">
        <v>1.4516899999999999</v>
      </c>
      <c r="AV244" s="46">
        <v>3.8189600000000001</v>
      </c>
      <c r="AW244" s="46">
        <v>0.55079999999999996</v>
      </c>
      <c r="AX244" s="46">
        <v>71891.3</v>
      </c>
      <c r="AY244" s="46">
        <v>3.75319</v>
      </c>
      <c r="AZ244" s="46">
        <v>0.69423999999999997</v>
      </c>
      <c r="BA244" s="46">
        <v>2.3671199999999999</v>
      </c>
      <c r="BB244" s="46">
        <v>5.3485199999999997</v>
      </c>
      <c r="BC244" s="46">
        <v>105472</v>
      </c>
    </row>
    <row r="245" spans="1:55" ht="14.25" x14ac:dyDescent="0.25">
      <c r="A245" s="49" t="s">
        <v>2661</v>
      </c>
      <c r="B245" s="38" t="s">
        <v>328</v>
      </c>
      <c r="C245" s="45" t="s">
        <v>1925</v>
      </c>
      <c r="D245" s="46">
        <v>24</v>
      </c>
      <c r="E245" s="80">
        <v>5386</v>
      </c>
      <c r="F245" s="46">
        <v>308.411</v>
      </c>
      <c r="G245" s="46">
        <v>32.7151</v>
      </c>
      <c r="H245" s="46">
        <v>238</v>
      </c>
      <c r="I245" s="46">
        <v>363</v>
      </c>
      <c r="J245" s="46">
        <v>1419.35</v>
      </c>
      <c r="K245" s="46">
        <v>13.720599999999999</v>
      </c>
      <c r="L245" s="46">
        <v>1397</v>
      </c>
      <c r="M245" s="46">
        <v>1446</v>
      </c>
      <c r="N245" s="46">
        <v>182.86699999999999</v>
      </c>
      <c r="O245" s="46">
        <v>45.109900000000003</v>
      </c>
      <c r="P245" s="46">
        <v>38</v>
      </c>
      <c r="Q245" s="46">
        <v>200</v>
      </c>
      <c r="R245" s="46">
        <v>25.2057</v>
      </c>
      <c r="S245" s="46">
        <v>5.24566</v>
      </c>
      <c r="T245" s="46">
        <v>15</v>
      </c>
      <c r="U245" s="46">
        <v>33</v>
      </c>
      <c r="V245" s="46">
        <v>73.902299999999997</v>
      </c>
      <c r="W245" s="46">
        <v>8.2267600000000005</v>
      </c>
      <c r="X245" s="46">
        <v>60</v>
      </c>
      <c r="Y245" s="46">
        <v>80</v>
      </c>
      <c r="Z245" s="46">
        <v>571.56100000000004</v>
      </c>
      <c r="AA245" s="46">
        <v>64.386099999999999</v>
      </c>
      <c r="AB245" s="46">
        <v>450</v>
      </c>
      <c r="AC245" s="46">
        <v>673</v>
      </c>
      <c r="AD245" s="46">
        <v>3078430</v>
      </c>
      <c r="AE245" s="46">
        <v>432.71100000000001</v>
      </c>
      <c r="AF245" s="46">
        <v>48.2592</v>
      </c>
      <c r="AG245" s="46">
        <v>341</v>
      </c>
      <c r="AH245" s="46">
        <v>509</v>
      </c>
      <c r="AI245" s="46">
        <v>2330580</v>
      </c>
      <c r="AJ245" s="46">
        <v>396.31200000000001</v>
      </c>
      <c r="AK245" s="46">
        <v>44.093000000000004</v>
      </c>
      <c r="AL245" s="46">
        <v>313</v>
      </c>
      <c r="AM245" s="46">
        <v>466</v>
      </c>
      <c r="AN245" s="46">
        <v>2134530</v>
      </c>
      <c r="AO245" s="46">
        <v>1.7467299999999999</v>
      </c>
      <c r="AP245" s="46">
        <v>0.645644</v>
      </c>
      <c r="AQ245" s="46">
        <v>0.41116399999999997</v>
      </c>
      <c r="AR245" s="46">
        <v>3.0556299999999998</v>
      </c>
      <c r="AS245" s="46">
        <v>9407.89</v>
      </c>
      <c r="AT245" s="46">
        <v>1.8724099999999999</v>
      </c>
      <c r="AU245" s="46">
        <v>0.436446</v>
      </c>
      <c r="AV245" s="46">
        <v>3.2292800000000002</v>
      </c>
      <c r="AW245" s="46">
        <v>0.67236600000000002</v>
      </c>
      <c r="AX245" s="46">
        <v>10084.799999999999</v>
      </c>
      <c r="AY245" s="46">
        <v>2.86469</v>
      </c>
      <c r="AZ245" s="46">
        <v>0.88629999999999998</v>
      </c>
      <c r="BA245" s="46">
        <v>0.76492199999999999</v>
      </c>
      <c r="BB245" s="46">
        <v>4.6497599999999997</v>
      </c>
      <c r="BC245" s="46">
        <v>15429.2</v>
      </c>
    </row>
    <row r="246" spans="1:55" ht="14.25" x14ac:dyDescent="0.25">
      <c r="A246" s="49" t="s">
        <v>2662</v>
      </c>
      <c r="B246" s="38" t="s">
        <v>644</v>
      </c>
      <c r="C246" s="45" t="s">
        <v>1926</v>
      </c>
      <c r="D246" s="46">
        <v>25</v>
      </c>
      <c r="E246" s="80">
        <v>46281</v>
      </c>
      <c r="F246" s="46">
        <v>293.21499999999997</v>
      </c>
      <c r="G246" s="46">
        <v>3.5242900000000001</v>
      </c>
      <c r="H246" s="46">
        <v>280</v>
      </c>
      <c r="I246" s="46">
        <v>301</v>
      </c>
      <c r="J246" s="46">
        <v>1379.47</v>
      </c>
      <c r="K246" s="46">
        <v>6.9006600000000002</v>
      </c>
      <c r="L246" s="46">
        <v>1361</v>
      </c>
      <c r="M246" s="46">
        <v>1395</v>
      </c>
      <c r="N246" s="46">
        <v>200</v>
      </c>
      <c r="O246" s="46">
        <v>0</v>
      </c>
      <c r="P246" s="46">
        <v>200</v>
      </c>
      <c r="Q246" s="46">
        <v>200</v>
      </c>
      <c r="R246" s="46">
        <v>10.3881</v>
      </c>
      <c r="S246" s="46">
        <v>3.0440299999999998</v>
      </c>
      <c r="T246" s="46">
        <v>3</v>
      </c>
      <c r="U246" s="46">
        <v>15</v>
      </c>
      <c r="V246" s="46">
        <v>55.183399999999999</v>
      </c>
      <c r="W246" s="46">
        <v>8.4580900000000003</v>
      </c>
      <c r="X246" s="46">
        <v>40</v>
      </c>
      <c r="Y246" s="46">
        <v>80</v>
      </c>
      <c r="Z246" s="46">
        <v>534.94100000000003</v>
      </c>
      <c r="AA246" s="46">
        <v>22.687999999999999</v>
      </c>
      <c r="AB246" s="46">
        <v>492</v>
      </c>
      <c r="AC246" s="46">
        <v>616</v>
      </c>
      <c r="AD246" s="46">
        <v>24757600</v>
      </c>
      <c r="AE246" s="46">
        <v>406.56099999999998</v>
      </c>
      <c r="AF246" s="46">
        <v>16.578399999999998</v>
      </c>
      <c r="AG246" s="46">
        <v>375</v>
      </c>
      <c r="AH246" s="46">
        <v>466</v>
      </c>
      <c r="AI246" s="46">
        <v>18816100</v>
      </c>
      <c r="AJ246" s="46">
        <v>372.79300000000001</v>
      </c>
      <c r="AK246" s="46">
        <v>14.9909</v>
      </c>
      <c r="AL246" s="46">
        <v>344</v>
      </c>
      <c r="AM246" s="46">
        <v>426</v>
      </c>
      <c r="AN246" s="46">
        <v>17253200</v>
      </c>
      <c r="AO246" s="46">
        <v>1.63642</v>
      </c>
      <c r="AP246" s="46">
        <v>0.20249200000000001</v>
      </c>
      <c r="AQ246" s="46">
        <v>1.09833</v>
      </c>
      <c r="AR246" s="46">
        <v>2.1243500000000002</v>
      </c>
      <c r="AS246" s="46">
        <v>75735.399999999994</v>
      </c>
      <c r="AT246" s="46">
        <v>1.7630300000000001</v>
      </c>
      <c r="AU246" s="46">
        <v>1.20207</v>
      </c>
      <c r="AV246" s="46">
        <v>2.2690600000000001</v>
      </c>
      <c r="AW246" s="46">
        <v>0.21049799999999999</v>
      </c>
      <c r="AX246" s="46">
        <v>81594.899999999994</v>
      </c>
      <c r="AY246" s="46">
        <v>2.71007</v>
      </c>
      <c r="AZ246" s="46">
        <v>0.26382899999999998</v>
      </c>
      <c r="BA246" s="46">
        <v>2.01844</v>
      </c>
      <c r="BB246" s="46">
        <v>3.3614899999999999</v>
      </c>
      <c r="BC246" s="46">
        <v>125425</v>
      </c>
    </row>
    <row r="247" spans="1:55" ht="14.25" x14ac:dyDescent="0.25">
      <c r="A247" s="49" t="s">
        <v>2663</v>
      </c>
      <c r="B247" s="38" t="s">
        <v>346</v>
      </c>
      <c r="C247" s="45" t="s">
        <v>1927</v>
      </c>
      <c r="D247" s="46">
        <v>26</v>
      </c>
      <c r="E247" s="80">
        <v>10716</v>
      </c>
      <c r="F247" s="46">
        <v>287.93099999999998</v>
      </c>
      <c r="G247" s="46">
        <v>8.4841099999999994</v>
      </c>
      <c r="H247" s="46">
        <v>271</v>
      </c>
      <c r="I247" s="46">
        <v>315</v>
      </c>
      <c r="J247" s="46">
        <v>1439.16</v>
      </c>
      <c r="K247" s="46">
        <v>7.5647200000000003</v>
      </c>
      <c r="L247" s="46">
        <v>1420</v>
      </c>
      <c r="M247" s="46">
        <v>1455</v>
      </c>
      <c r="N247" s="46">
        <v>199.464</v>
      </c>
      <c r="O247" s="46">
        <v>8.9035399999999996</v>
      </c>
      <c r="P247" s="46">
        <v>18</v>
      </c>
      <c r="Q247" s="46">
        <v>200</v>
      </c>
      <c r="R247" s="46">
        <v>15.17</v>
      </c>
      <c r="S247" s="46">
        <v>5.0401699999999998</v>
      </c>
      <c r="T247" s="46">
        <v>3</v>
      </c>
      <c r="U247" s="46">
        <v>26</v>
      </c>
      <c r="V247" s="46">
        <v>67.658799999999999</v>
      </c>
      <c r="W247" s="46">
        <v>8.2347900000000003</v>
      </c>
      <c r="X247" s="46">
        <v>40</v>
      </c>
      <c r="Y247" s="46">
        <v>76</v>
      </c>
      <c r="Z247" s="46">
        <v>515.12599999999998</v>
      </c>
      <c r="AA247" s="46">
        <v>23.6709</v>
      </c>
      <c r="AB247" s="46">
        <v>435</v>
      </c>
      <c r="AC247" s="46">
        <v>576</v>
      </c>
      <c r="AD247" s="46">
        <v>5520090</v>
      </c>
      <c r="AE247" s="46">
        <v>390.49799999999999</v>
      </c>
      <c r="AF247" s="46">
        <v>17.486599999999999</v>
      </c>
      <c r="AG247" s="46">
        <v>331</v>
      </c>
      <c r="AH247" s="46">
        <v>436</v>
      </c>
      <c r="AI247" s="46">
        <v>4184580</v>
      </c>
      <c r="AJ247" s="46">
        <v>357.74099999999999</v>
      </c>
      <c r="AK247" s="46">
        <v>15.8668</v>
      </c>
      <c r="AL247" s="46">
        <v>304</v>
      </c>
      <c r="AM247" s="46">
        <v>399</v>
      </c>
      <c r="AN247" s="46">
        <v>3833560</v>
      </c>
      <c r="AO247" s="46">
        <v>1.20363</v>
      </c>
      <c r="AP247" s="46">
        <v>0.10893600000000001</v>
      </c>
      <c r="AQ247" s="46">
        <v>0.297734</v>
      </c>
      <c r="AR247" s="46">
        <v>1.6364700000000001</v>
      </c>
      <c r="AS247" s="46">
        <v>12898.2</v>
      </c>
      <c r="AT247" s="46">
        <v>1.3123400000000001</v>
      </c>
      <c r="AU247" s="46">
        <v>0.31884899999999999</v>
      </c>
      <c r="AV247" s="46">
        <v>1.76037</v>
      </c>
      <c r="AW247" s="46">
        <v>0.114622</v>
      </c>
      <c r="AX247" s="46">
        <v>14063.1</v>
      </c>
      <c r="AY247" s="46">
        <v>2.12771</v>
      </c>
      <c r="AZ247" s="46">
        <v>0.16095599999999999</v>
      </c>
      <c r="BA247" s="46">
        <v>0.47493099999999999</v>
      </c>
      <c r="BB247" s="46">
        <v>2.7209699999999999</v>
      </c>
      <c r="BC247" s="46">
        <v>22800.5</v>
      </c>
    </row>
    <row r="248" spans="1:55" ht="14.25" x14ac:dyDescent="0.25">
      <c r="A248" s="49" t="s">
        <v>2664</v>
      </c>
      <c r="B248" s="38" t="s">
        <v>350</v>
      </c>
      <c r="C248" s="45" t="s">
        <v>1928</v>
      </c>
      <c r="D248" s="46">
        <v>28</v>
      </c>
      <c r="E248" s="80">
        <v>14394</v>
      </c>
      <c r="F248" s="46">
        <v>334.45100000000002</v>
      </c>
      <c r="G248" s="46">
        <v>44.831200000000003</v>
      </c>
      <c r="H248" s="46">
        <v>279</v>
      </c>
      <c r="I248" s="46">
        <v>470</v>
      </c>
      <c r="J248" s="46">
        <v>1543.99</v>
      </c>
      <c r="K248" s="46">
        <v>16.2376</v>
      </c>
      <c r="L248" s="46">
        <v>1496</v>
      </c>
      <c r="M248" s="46">
        <v>1568</v>
      </c>
      <c r="N248" s="46">
        <v>199.488</v>
      </c>
      <c r="O248" s="46">
        <v>6.0697400000000004</v>
      </c>
      <c r="P248" s="46">
        <v>75</v>
      </c>
      <c r="Q248" s="46">
        <v>200</v>
      </c>
      <c r="R248" s="46">
        <v>25.903600000000001</v>
      </c>
      <c r="S248" s="46">
        <v>7.0575200000000002</v>
      </c>
      <c r="T248" s="46">
        <v>3</v>
      </c>
      <c r="U248" s="46">
        <v>33</v>
      </c>
      <c r="V248" s="46">
        <v>87.557100000000005</v>
      </c>
      <c r="W248" s="46">
        <v>12.6927</v>
      </c>
      <c r="X248" s="46">
        <v>13</v>
      </c>
      <c r="Y248" s="46">
        <v>100</v>
      </c>
      <c r="Z248" s="46">
        <v>543.83900000000006</v>
      </c>
      <c r="AA248" s="46">
        <v>84.717799999999997</v>
      </c>
      <c r="AB248" s="46">
        <v>337</v>
      </c>
      <c r="AC248" s="46">
        <v>765</v>
      </c>
      <c r="AD248" s="46">
        <v>7828020</v>
      </c>
      <c r="AE248" s="46">
        <v>410.48200000000003</v>
      </c>
      <c r="AF248" s="46">
        <v>63.116799999999998</v>
      </c>
      <c r="AG248" s="46">
        <v>259</v>
      </c>
      <c r="AH248" s="46">
        <v>576</v>
      </c>
      <c r="AI248" s="46">
        <v>5908480</v>
      </c>
      <c r="AJ248" s="46">
        <v>375.54599999999999</v>
      </c>
      <c r="AK248" s="46">
        <v>57.500500000000002</v>
      </c>
      <c r="AL248" s="46">
        <v>238</v>
      </c>
      <c r="AM248" s="46">
        <v>527</v>
      </c>
      <c r="AN248" s="46">
        <v>5405620</v>
      </c>
      <c r="AO248" s="46">
        <v>1.64198</v>
      </c>
      <c r="AP248" s="46">
        <v>0.71021800000000002</v>
      </c>
      <c r="AQ248" s="46">
        <v>0.32741500000000001</v>
      </c>
      <c r="AR248" s="46">
        <v>4.62094</v>
      </c>
      <c r="AS248" s="46">
        <v>23634.7</v>
      </c>
      <c r="AT248" s="46">
        <v>1.76352</v>
      </c>
      <c r="AU248" s="46">
        <v>0.349497</v>
      </c>
      <c r="AV248" s="46">
        <v>4.8566399999999996</v>
      </c>
      <c r="AW248" s="46">
        <v>0.73477400000000004</v>
      </c>
      <c r="AX248" s="46">
        <v>25384</v>
      </c>
      <c r="AY248" s="46">
        <v>2.7149000000000001</v>
      </c>
      <c r="AZ248" s="46">
        <v>0.97207200000000005</v>
      </c>
      <c r="BA248" s="46">
        <v>0.50198200000000004</v>
      </c>
      <c r="BB248" s="46">
        <v>6.70594</v>
      </c>
      <c r="BC248" s="46">
        <v>39078.300000000003</v>
      </c>
    </row>
    <row r="249" spans="1:55" ht="14.25" x14ac:dyDescent="0.25">
      <c r="A249" s="49" t="s">
        <v>2665</v>
      </c>
      <c r="B249" s="38" t="s">
        <v>276</v>
      </c>
      <c r="C249" s="45" t="s">
        <v>1734</v>
      </c>
      <c r="D249" s="46">
        <v>29</v>
      </c>
      <c r="E249" s="80">
        <v>20287</v>
      </c>
      <c r="F249" s="46">
        <v>569.92399999999998</v>
      </c>
      <c r="G249" s="46">
        <v>74.650199999999998</v>
      </c>
      <c r="H249" s="46">
        <v>447</v>
      </c>
      <c r="I249" s="46">
        <v>747</v>
      </c>
      <c r="J249" s="46">
        <v>1355.62</v>
      </c>
      <c r="K249" s="46">
        <v>22.289200000000001</v>
      </c>
      <c r="L249" s="46">
        <v>1306</v>
      </c>
      <c r="M249" s="46">
        <v>1389</v>
      </c>
      <c r="N249" s="46">
        <v>141.66999999999999</v>
      </c>
      <c r="O249" s="46">
        <v>42.115900000000003</v>
      </c>
      <c r="P249" s="46">
        <v>18</v>
      </c>
      <c r="Q249" s="46">
        <v>200</v>
      </c>
      <c r="R249" s="46">
        <v>18.5396</v>
      </c>
      <c r="S249" s="46">
        <v>7.3045400000000003</v>
      </c>
      <c r="T249" s="46">
        <v>3</v>
      </c>
      <c r="U249" s="46">
        <v>45</v>
      </c>
      <c r="V249" s="46">
        <v>74.739400000000003</v>
      </c>
      <c r="W249" s="46">
        <v>16.0884</v>
      </c>
      <c r="X249" s="46">
        <v>19</v>
      </c>
      <c r="Y249" s="46">
        <v>100</v>
      </c>
      <c r="Z249" s="46">
        <v>934.73599999999999</v>
      </c>
      <c r="AA249" s="46">
        <v>94.390799999999999</v>
      </c>
      <c r="AB249" s="46">
        <v>651</v>
      </c>
      <c r="AC249" s="46">
        <v>1191</v>
      </c>
      <c r="AD249" s="46">
        <v>18962100</v>
      </c>
      <c r="AE249" s="46">
        <v>707.84199999999998</v>
      </c>
      <c r="AF249" s="46">
        <v>71.145799999999994</v>
      </c>
      <c r="AG249" s="46">
        <v>499</v>
      </c>
      <c r="AH249" s="46">
        <v>898</v>
      </c>
      <c r="AI249" s="46">
        <v>14359300</v>
      </c>
      <c r="AJ249" s="46">
        <v>648.327</v>
      </c>
      <c r="AK249" s="46">
        <v>65.079300000000003</v>
      </c>
      <c r="AL249" s="46">
        <v>459</v>
      </c>
      <c r="AM249" s="46">
        <v>821</v>
      </c>
      <c r="AN249" s="46">
        <v>13152000</v>
      </c>
      <c r="AO249" s="46">
        <v>8.1303599999999996</v>
      </c>
      <c r="AP249" s="46">
        <v>3.03769</v>
      </c>
      <c r="AQ249" s="46">
        <v>3.1794600000000002</v>
      </c>
      <c r="AR249" s="46">
        <v>19.206700000000001</v>
      </c>
      <c r="AS249" s="46">
        <v>164933</v>
      </c>
      <c r="AT249" s="46">
        <v>8.4910800000000002</v>
      </c>
      <c r="AU249" s="46">
        <v>3.3590900000000001</v>
      </c>
      <c r="AV249" s="46">
        <v>19.9863</v>
      </c>
      <c r="AW249" s="46">
        <v>3.15211</v>
      </c>
      <c r="AX249" s="46">
        <v>172250</v>
      </c>
      <c r="AY249" s="46">
        <v>11.707100000000001</v>
      </c>
      <c r="AZ249" s="46">
        <v>4.1916900000000004</v>
      </c>
      <c r="BA249" s="46">
        <v>4.8813300000000002</v>
      </c>
      <c r="BB249" s="46">
        <v>26.662800000000001</v>
      </c>
      <c r="BC249" s="46">
        <v>237489</v>
      </c>
    </row>
    <row r="250" spans="1:55" ht="14.25" x14ac:dyDescent="0.25">
      <c r="A250" s="49" t="s">
        <v>2666</v>
      </c>
      <c r="B250" s="38" t="s">
        <v>2387</v>
      </c>
      <c r="C250" s="45" t="s">
        <v>1929</v>
      </c>
      <c r="D250" s="46">
        <v>30</v>
      </c>
      <c r="E250" s="80">
        <v>16208</v>
      </c>
      <c r="F250" s="46">
        <v>282.24</v>
      </c>
      <c r="G250" s="46">
        <v>4.5143599999999999</v>
      </c>
      <c r="H250" s="46">
        <v>271</v>
      </c>
      <c r="I250" s="46">
        <v>290</v>
      </c>
      <c r="J250" s="46">
        <v>1539.95</v>
      </c>
      <c r="K250" s="46">
        <v>2.29277</v>
      </c>
      <c r="L250" s="46">
        <v>1535</v>
      </c>
      <c r="M250" s="46">
        <v>1545</v>
      </c>
      <c r="N250" s="46">
        <v>200</v>
      </c>
      <c r="O250" s="46">
        <v>0</v>
      </c>
      <c r="P250" s="46">
        <v>200</v>
      </c>
      <c r="Q250" s="46">
        <v>200</v>
      </c>
      <c r="R250" s="46">
        <v>14.1182</v>
      </c>
      <c r="S250" s="46">
        <v>2.3347000000000002</v>
      </c>
      <c r="T250" s="46">
        <v>8</v>
      </c>
      <c r="U250" s="46">
        <v>33</v>
      </c>
      <c r="V250" s="46">
        <v>55.962200000000003</v>
      </c>
      <c r="W250" s="46">
        <v>7.1180199999999996</v>
      </c>
      <c r="X250" s="46">
        <v>40</v>
      </c>
      <c r="Y250" s="46">
        <v>80</v>
      </c>
      <c r="Z250" s="46">
        <v>420.851</v>
      </c>
      <c r="AA250" s="46">
        <v>13.325900000000001</v>
      </c>
      <c r="AB250" s="46">
        <v>383</v>
      </c>
      <c r="AC250" s="46">
        <v>470</v>
      </c>
      <c r="AD250" s="46">
        <v>6821160</v>
      </c>
      <c r="AE250" s="46">
        <v>319.71199999999999</v>
      </c>
      <c r="AF250" s="46">
        <v>9.6918299999999995</v>
      </c>
      <c r="AG250" s="46">
        <v>292</v>
      </c>
      <c r="AH250" s="46">
        <v>355</v>
      </c>
      <c r="AI250" s="46">
        <v>5181900</v>
      </c>
      <c r="AJ250" s="46">
        <v>293.10599999999999</v>
      </c>
      <c r="AK250" s="46">
        <v>8.7631899999999998</v>
      </c>
      <c r="AL250" s="46">
        <v>268</v>
      </c>
      <c r="AM250" s="46">
        <v>325</v>
      </c>
      <c r="AN250" s="46">
        <v>4750670</v>
      </c>
      <c r="AO250" s="46">
        <v>1.3130900000000001</v>
      </c>
      <c r="AP250" s="46">
        <v>0.153282</v>
      </c>
      <c r="AQ250" s="46">
        <v>1.1160600000000001</v>
      </c>
      <c r="AR250" s="46">
        <v>1.9129400000000001</v>
      </c>
      <c r="AS250" s="46">
        <v>21282.6</v>
      </c>
      <c r="AT250" s="46">
        <v>1.427</v>
      </c>
      <c r="AU250" s="46">
        <v>1.2217100000000001</v>
      </c>
      <c r="AV250" s="46">
        <v>2.0514000000000001</v>
      </c>
      <c r="AW250" s="46">
        <v>0.15959899999999999</v>
      </c>
      <c r="AX250" s="46">
        <v>23128.7</v>
      </c>
      <c r="AY250" s="46">
        <v>2.2213799999999999</v>
      </c>
      <c r="AZ250" s="46">
        <v>0.19314100000000001</v>
      </c>
      <c r="BA250" s="46">
        <v>1.96828</v>
      </c>
      <c r="BB250" s="46">
        <v>2.9839099999999998</v>
      </c>
      <c r="BC250" s="46">
        <v>36004.1</v>
      </c>
    </row>
    <row r="251" spans="1:55" ht="14.25" x14ac:dyDescent="0.25">
      <c r="A251" s="49" t="s">
        <v>2667</v>
      </c>
      <c r="B251" s="38" t="s">
        <v>988</v>
      </c>
      <c r="C251" s="45" t="s">
        <v>1930</v>
      </c>
      <c r="D251" s="46">
        <v>31</v>
      </c>
      <c r="E251" s="80">
        <v>33079</v>
      </c>
      <c r="F251" s="46">
        <v>415.28699999999998</v>
      </c>
      <c r="G251" s="46">
        <v>31.1175</v>
      </c>
      <c r="H251" s="46">
        <v>349</v>
      </c>
      <c r="I251" s="46">
        <v>511</v>
      </c>
      <c r="J251" s="46">
        <v>1443.49</v>
      </c>
      <c r="K251" s="46">
        <v>9.33216</v>
      </c>
      <c r="L251" s="46">
        <v>1424</v>
      </c>
      <c r="M251" s="46">
        <v>1469</v>
      </c>
      <c r="N251" s="46">
        <v>179.505</v>
      </c>
      <c r="O251" s="46">
        <v>36.206200000000003</v>
      </c>
      <c r="P251" s="46">
        <v>75</v>
      </c>
      <c r="Q251" s="46">
        <v>200</v>
      </c>
      <c r="R251" s="46">
        <v>27.470400000000001</v>
      </c>
      <c r="S251" s="46">
        <v>7.5250300000000001</v>
      </c>
      <c r="T251" s="46">
        <v>6</v>
      </c>
      <c r="U251" s="46">
        <v>33</v>
      </c>
      <c r="V251" s="46">
        <v>82.932599999999994</v>
      </c>
      <c r="W251" s="46">
        <v>17.086500000000001</v>
      </c>
      <c r="X251" s="46">
        <v>40</v>
      </c>
      <c r="Y251" s="46">
        <v>100</v>
      </c>
      <c r="Z251" s="46">
        <v>699.78599999999994</v>
      </c>
      <c r="AA251" s="46">
        <v>65.075100000000006</v>
      </c>
      <c r="AB251" s="46">
        <v>527</v>
      </c>
      <c r="AC251" s="46">
        <v>865</v>
      </c>
      <c r="AD251" s="46">
        <v>23148200</v>
      </c>
      <c r="AE251" s="46">
        <v>528.83000000000004</v>
      </c>
      <c r="AF251" s="46">
        <v>47.817700000000002</v>
      </c>
      <c r="AG251" s="46">
        <v>402</v>
      </c>
      <c r="AH251" s="46">
        <v>652</v>
      </c>
      <c r="AI251" s="46">
        <v>17493200</v>
      </c>
      <c r="AJ251" s="46">
        <v>484.05799999999999</v>
      </c>
      <c r="AK251" s="46">
        <v>43.370600000000003</v>
      </c>
      <c r="AL251" s="46">
        <v>369</v>
      </c>
      <c r="AM251" s="46">
        <v>596</v>
      </c>
      <c r="AN251" s="46">
        <v>16012200</v>
      </c>
      <c r="AO251" s="46">
        <v>3.56738</v>
      </c>
      <c r="AP251" s="46">
        <v>0.84547799999999995</v>
      </c>
      <c r="AQ251" s="46">
        <v>1.0485500000000001</v>
      </c>
      <c r="AR251" s="46">
        <v>6.32714</v>
      </c>
      <c r="AS251" s="46">
        <v>118005</v>
      </c>
      <c r="AT251" s="46">
        <v>3.7591999999999999</v>
      </c>
      <c r="AU251" s="46">
        <v>1.15326</v>
      </c>
      <c r="AV251" s="46">
        <v>6.6135900000000003</v>
      </c>
      <c r="AW251" s="46">
        <v>0.87646500000000005</v>
      </c>
      <c r="AX251" s="46">
        <v>124350</v>
      </c>
      <c r="AY251" s="46">
        <v>5.3531399999999998</v>
      </c>
      <c r="AZ251" s="46">
        <v>1.1402099999999999</v>
      </c>
      <c r="BA251" s="46">
        <v>1.95048</v>
      </c>
      <c r="BB251" s="46">
        <v>9.1520399999999995</v>
      </c>
      <c r="BC251" s="46">
        <v>177077</v>
      </c>
    </row>
    <row r="252" spans="1:55" ht="14.25" x14ac:dyDescent="0.25">
      <c r="A252" s="49" t="s">
        <v>2668</v>
      </c>
      <c r="B252" s="38" t="s">
        <v>2388</v>
      </c>
      <c r="C252" s="45" t="s">
        <v>1931</v>
      </c>
      <c r="D252" s="46">
        <v>32</v>
      </c>
      <c r="E252" s="80">
        <v>10372</v>
      </c>
      <c r="F252" s="46">
        <v>346.37599999999998</v>
      </c>
      <c r="G252" s="46">
        <v>1.9149799999999999</v>
      </c>
      <c r="H252" s="46">
        <v>341</v>
      </c>
      <c r="I252" s="46">
        <v>350</v>
      </c>
      <c r="J252" s="46">
        <v>1417.92</v>
      </c>
      <c r="K252" s="46">
        <v>7.2458</v>
      </c>
      <c r="L252" s="46">
        <v>1405</v>
      </c>
      <c r="M252" s="46">
        <v>1434</v>
      </c>
      <c r="N252" s="46">
        <v>200</v>
      </c>
      <c r="O252" s="46">
        <v>0</v>
      </c>
      <c r="P252" s="46">
        <v>200</v>
      </c>
      <c r="Q252" s="46">
        <v>200</v>
      </c>
      <c r="R252" s="46">
        <v>12.927300000000001</v>
      </c>
      <c r="S252" s="46">
        <v>1.5304199999999999</v>
      </c>
      <c r="T252" s="46">
        <v>10</v>
      </c>
      <c r="U252" s="46">
        <v>15</v>
      </c>
      <c r="V252" s="46">
        <v>58.2196</v>
      </c>
      <c r="W252" s="46">
        <v>2.6709499999999999</v>
      </c>
      <c r="X252" s="46">
        <v>55</v>
      </c>
      <c r="Y252" s="46">
        <v>66</v>
      </c>
      <c r="Z252" s="46">
        <v>571.44000000000005</v>
      </c>
      <c r="AA252" s="46">
        <v>9.2746899999999997</v>
      </c>
      <c r="AB252" s="46">
        <v>550</v>
      </c>
      <c r="AC252" s="46">
        <v>599</v>
      </c>
      <c r="AD252" s="46">
        <v>5926980</v>
      </c>
      <c r="AE252" s="46">
        <v>434.07900000000001</v>
      </c>
      <c r="AF252" s="46">
        <v>6.8966399999999997</v>
      </c>
      <c r="AG252" s="46">
        <v>418</v>
      </c>
      <c r="AH252" s="46">
        <v>454</v>
      </c>
      <c r="AI252" s="46">
        <v>4502270</v>
      </c>
      <c r="AJ252" s="46">
        <v>397.93799999999999</v>
      </c>
      <c r="AK252" s="46">
        <v>6.2868399999999998</v>
      </c>
      <c r="AL252" s="46">
        <v>383</v>
      </c>
      <c r="AM252" s="46">
        <v>416</v>
      </c>
      <c r="AN252" s="46">
        <v>4127410</v>
      </c>
      <c r="AO252" s="46">
        <v>2.6718299999999999</v>
      </c>
      <c r="AP252" s="46">
        <v>0.10961799999999999</v>
      </c>
      <c r="AQ252" s="46">
        <v>2.4268399999999999</v>
      </c>
      <c r="AR252" s="46">
        <v>2.8542700000000001</v>
      </c>
      <c r="AS252" s="46">
        <v>27712.2</v>
      </c>
      <c r="AT252" s="46">
        <v>2.83596</v>
      </c>
      <c r="AU252" s="46">
        <v>2.5819000000000001</v>
      </c>
      <c r="AV252" s="46">
        <v>3.0249700000000002</v>
      </c>
      <c r="AW252" s="46">
        <v>0.113854</v>
      </c>
      <c r="AX252" s="46">
        <v>29414.6</v>
      </c>
      <c r="AY252" s="46">
        <v>4.09185</v>
      </c>
      <c r="AZ252" s="46">
        <v>0.14658299999999999</v>
      </c>
      <c r="BA252" s="46">
        <v>3.7671399999999999</v>
      </c>
      <c r="BB252" s="46">
        <v>4.3418200000000002</v>
      </c>
      <c r="BC252" s="46">
        <v>42440.7</v>
      </c>
    </row>
    <row r="253" spans="1:55" ht="14.25" x14ac:dyDescent="0.25">
      <c r="A253" s="49" t="s">
        <v>2669</v>
      </c>
      <c r="B253" s="38" t="s">
        <v>1152</v>
      </c>
      <c r="C253" s="45" t="s">
        <v>1932</v>
      </c>
      <c r="D253" s="46">
        <v>34</v>
      </c>
      <c r="E253" s="80">
        <v>7378</v>
      </c>
      <c r="F253" s="46">
        <v>268.15300000000002</v>
      </c>
      <c r="G253" s="46">
        <v>3.7314600000000002</v>
      </c>
      <c r="H253" s="46">
        <v>260</v>
      </c>
      <c r="I253" s="46">
        <v>274</v>
      </c>
      <c r="J253" s="46">
        <v>1453.34</v>
      </c>
      <c r="K253" s="46">
        <v>5.7236000000000002</v>
      </c>
      <c r="L253" s="46">
        <v>1444</v>
      </c>
      <c r="M253" s="46">
        <v>1466</v>
      </c>
      <c r="N253" s="46">
        <v>200</v>
      </c>
      <c r="O253" s="46">
        <v>0</v>
      </c>
      <c r="P253" s="46">
        <v>200</v>
      </c>
      <c r="Q253" s="46">
        <v>200</v>
      </c>
      <c r="R253" s="46">
        <v>21.068300000000001</v>
      </c>
      <c r="S253" s="46">
        <v>3.9431400000000001</v>
      </c>
      <c r="T253" s="46">
        <v>15</v>
      </c>
      <c r="U253" s="46">
        <v>25</v>
      </c>
      <c r="V253" s="46">
        <v>76.488200000000006</v>
      </c>
      <c r="W253" s="46">
        <v>12.7738</v>
      </c>
      <c r="X253" s="46">
        <v>60</v>
      </c>
      <c r="Y253" s="46">
        <v>94</v>
      </c>
      <c r="Z253" s="46">
        <v>502.86599999999999</v>
      </c>
      <c r="AA253" s="46">
        <v>30.2683</v>
      </c>
      <c r="AB253" s="46">
        <v>449</v>
      </c>
      <c r="AC253" s="46">
        <v>559</v>
      </c>
      <c r="AD253" s="46">
        <v>3710140</v>
      </c>
      <c r="AE253" s="46">
        <v>380.42</v>
      </c>
      <c r="AF253" s="46">
        <v>21.927399999999999</v>
      </c>
      <c r="AG253" s="46">
        <v>341</v>
      </c>
      <c r="AH253" s="46">
        <v>422</v>
      </c>
      <c r="AI253" s="46">
        <v>2806740</v>
      </c>
      <c r="AJ253" s="46">
        <v>348.34500000000003</v>
      </c>
      <c r="AK253" s="46">
        <v>19.806999999999999</v>
      </c>
      <c r="AL253" s="46">
        <v>312</v>
      </c>
      <c r="AM253" s="46">
        <v>386</v>
      </c>
      <c r="AN253" s="46">
        <v>2570090</v>
      </c>
      <c r="AO253" s="46">
        <v>1.04474</v>
      </c>
      <c r="AP253" s="46">
        <v>0.217282</v>
      </c>
      <c r="AQ253" s="46">
        <v>0.66303500000000004</v>
      </c>
      <c r="AR253" s="46">
        <v>1.33718</v>
      </c>
      <c r="AS253" s="46">
        <v>7708.1</v>
      </c>
      <c r="AT253" s="46">
        <v>1.14683</v>
      </c>
      <c r="AU253" s="46">
        <v>0.74910900000000002</v>
      </c>
      <c r="AV253" s="46">
        <v>1.4516199999999999</v>
      </c>
      <c r="AW253" s="46">
        <v>0.22647700000000001</v>
      </c>
      <c r="AX253" s="46">
        <v>8461.2800000000007</v>
      </c>
      <c r="AY253" s="46">
        <v>1.9124399999999999</v>
      </c>
      <c r="AZ253" s="46">
        <v>0.27370699999999998</v>
      </c>
      <c r="BA253" s="46">
        <v>1.421</v>
      </c>
      <c r="BB253" s="46">
        <v>2.2872499999999998</v>
      </c>
      <c r="BC253" s="46">
        <v>14110</v>
      </c>
    </row>
    <row r="254" spans="1:55" ht="14.25" x14ac:dyDescent="0.25">
      <c r="A254" s="49" t="s">
        <v>2670</v>
      </c>
      <c r="B254" s="38" t="s">
        <v>1622</v>
      </c>
      <c r="C254" s="45" t="s">
        <v>1933</v>
      </c>
      <c r="D254" s="46">
        <v>35</v>
      </c>
      <c r="E254" s="80">
        <v>30372</v>
      </c>
      <c r="F254" s="46">
        <v>506.363</v>
      </c>
      <c r="G254" s="46">
        <v>10.417199999999999</v>
      </c>
      <c r="H254" s="46">
        <v>482</v>
      </c>
      <c r="I254" s="46">
        <v>524</v>
      </c>
      <c r="J254" s="46">
        <v>1214.45</v>
      </c>
      <c r="K254" s="46">
        <v>8.2447900000000001</v>
      </c>
      <c r="L254" s="46">
        <v>1200</v>
      </c>
      <c r="M254" s="46">
        <v>1232</v>
      </c>
      <c r="N254" s="46">
        <v>200</v>
      </c>
      <c r="O254" s="46">
        <v>0</v>
      </c>
      <c r="P254" s="46">
        <v>200</v>
      </c>
      <c r="Q254" s="46">
        <v>200</v>
      </c>
      <c r="R254" s="46">
        <v>4.5247900000000003</v>
      </c>
      <c r="S254" s="46">
        <v>3.9953099999999999</v>
      </c>
      <c r="T254" s="46">
        <v>3</v>
      </c>
      <c r="U254" s="46">
        <v>31</v>
      </c>
      <c r="V254" s="46">
        <v>48.8157</v>
      </c>
      <c r="W254" s="46">
        <v>14.8146</v>
      </c>
      <c r="X254" s="46">
        <v>13</v>
      </c>
      <c r="Y254" s="46">
        <v>80</v>
      </c>
      <c r="Z254" s="46">
        <v>947.61199999999997</v>
      </c>
      <c r="AA254" s="46">
        <v>71.496300000000005</v>
      </c>
      <c r="AB254" s="46">
        <v>762</v>
      </c>
      <c r="AC254" s="46">
        <v>1133</v>
      </c>
      <c r="AD254" s="46">
        <v>28780900</v>
      </c>
      <c r="AE254" s="46">
        <v>721.28200000000004</v>
      </c>
      <c r="AF254" s="46">
        <v>52.357599999999998</v>
      </c>
      <c r="AG254" s="46">
        <v>584</v>
      </c>
      <c r="AH254" s="46">
        <v>858</v>
      </c>
      <c r="AI254" s="46">
        <v>21906800</v>
      </c>
      <c r="AJ254" s="46">
        <v>661.73699999999997</v>
      </c>
      <c r="AK254" s="46">
        <v>47.435000000000002</v>
      </c>
      <c r="AL254" s="46">
        <v>537</v>
      </c>
      <c r="AM254" s="46">
        <v>785</v>
      </c>
      <c r="AN254" s="46">
        <v>20098300</v>
      </c>
      <c r="AO254" s="46">
        <v>9.4615600000000004</v>
      </c>
      <c r="AP254" s="46">
        <v>1.65161</v>
      </c>
      <c r="AQ254" s="46">
        <v>6.2765599999999999</v>
      </c>
      <c r="AR254" s="46">
        <v>13.3248</v>
      </c>
      <c r="AS254" s="46">
        <v>287367</v>
      </c>
      <c r="AT254" s="46">
        <v>9.8830600000000004</v>
      </c>
      <c r="AU254" s="46">
        <v>6.5708700000000002</v>
      </c>
      <c r="AV254" s="46">
        <v>13.9094</v>
      </c>
      <c r="AW254" s="46">
        <v>1.71868</v>
      </c>
      <c r="AX254" s="46">
        <v>300168</v>
      </c>
      <c r="AY254" s="46">
        <v>13.5372</v>
      </c>
      <c r="AZ254" s="46">
        <v>2.2176100000000001</v>
      </c>
      <c r="BA254" s="46">
        <v>9.2537599999999998</v>
      </c>
      <c r="BB254" s="46">
        <v>18.6722</v>
      </c>
      <c r="BC254" s="46">
        <v>411151</v>
      </c>
    </row>
    <row r="255" spans="1:55" ht="14.25" x14ac:dyDescent="0.25">
      <c r="A255" s="49" t="s">
        <v>2671</v>
      </c>
      <c r="B255" s="38" t="s">
        <v>360</v>
      </c>
      <c r="C255" s="45" t="s">
        <v>1934</v>
      </c>
      <c r="D255" s="46">
        <v>36</v>
      </c>
      <c r="E255" s="80">
        <v>37151</v>
      </c>
      <c r="F255" s="46">
        <v>479.26100000000002</v>
      </c>
      <c r="G255" s="46">
        <v>16.5075</v>
      </c>
      <c r="H255" s="46">
        <v>425</v>
      </c>
      <c r="I255" s="46">
        <v>531</v>
      </c>
      <c r="J255" s="46">
        <v>1419.51</v>
      </c>
      <c r="K255" s="46">
        <v>12.088100000000001</v>
      </c>
      <c r="L255" s="46">
        <v>1388</v>
      </c>
      <c r="M255" s="46">
        <v>1440</v>
      </c>
      <c r="N255" s="46">
        <v>159.42099999999999</v>
      </c>
      <c r="O255" s="46">
        <v>42.265999999999998</v>
      </c>
      <c r="P255" s="46">
        <v>75</v>
      </c>
      <c r="Q255" s="46">
        <v>200</v>
      </c>
      <c r="R255" s="46">
        <v>24.9359</v>
      </c>
      <c r="S255" s="46">
        <v>0.79782500000000001</v>
      </c>
      <c r="T255" s="46">
        <v>15</v>
      </c>
      <c r="U255" s="46">
        <v>25</v>
      </c>
      <c r="V255" s="46">
        <v>89.831599999999995</v>
      </c>
      <c r="W255" s="46">
        <v>13.2593</v>
      </c>
      <c r="X255" s="46">
        <v>60</v>
      </c>
      <c r="Y255" s="46">
        <v>100</v>
      </c>
      <c r="Z255" s="46">
        <v>821.87199999999996</v>
      </c>
      <c r="AA255" s="46">
        <v>52.828000000000003</v>
      </c>
      <c r="AB255" s="46">
        <v>683</v>
      </c>
      <c r="AC255" s="46">
        <v>965</v>
      </c>
      <c r="AD255" s="46">
        <v>30533400</v>
      </c>
      <c r="AE255" s="46">
        <v>620.35699999999997</v>
      </c>
      <c r="AF255" s="46">
        <v>38.512</v>
      </c>
      <c r="AG255" s="46">
        <v>518</v>
      </c>
      <c r="AH255" s="46">
        <v>727</v>
      </c>
      <c r="AI255" s="46">
        <v>23046900</v>
      </c>
      <c r="AJ255" s="46">
        <v>567.59400000000005</v>
      </c>
      <c r="AK255" s="46">
        <v>34.843299999999999</v>
      </c>
      <c r="AL255" s="46">
        <v>475</v>
      </c>
      <c r="AM255" s="46">
        <v>665</v>
      </c>
      <c r="AN255" s="46">
        <v>21086700</v>
      </c>
      <c r="AO255" s="46">
        <v>4.5451600000000001</v>
      </c>
      <c r="AP255" s="46">
        <v>0.66417199999999998</v>
      </c>
      <c r="AQ255" s="46">
        <v>2.4215399999999998</v>
      </c>
      <c r="AR255" s="46">
        <v>6.8274699999999999</v>
      </c>
      <c r="AS255" s="46">
        <v>168857</v>
      </c>
      <c r="AT255" s="46">
        <v>4.7702999999999998</v>
      </c>
      <c r="AU255" s="46">
        <v>2.56942</v>
      </c>
      <c r="AV255" s="46">
        <v>7.1304100000000004</v>
      </c>
      <c r="AW255" s="46">
        <v>0.68748100000000001</v>
      </c>
      <c r="AX255" s="46">
        <v>177221</v>
      </c>
      <c r="AY255" s="46">
        <v>6.7412099999999997</v>
      </c>
      <c r="AZ255" s="46">
        <v>0.907277</v>
      </c>
      <c r="BA255" s="46">
        <v>3.88463</v>
      </c>
      <c r="BB255" s="46">
        <v>9.9267800000000008</v>
      </c>
      <c r="BC255" s="46">
        <v>250443</v>
      </c>
    </row>
    <row r="256" spans="1:55" ht="14.25" x14ac:dyDescent="0.25">
      <c r="A256" s="49" t="s">
        <v>2672</v>
      </c>
      <c r="B256" s="38" t="s">
        <v>369</v>
      </c>
      <c r="C256" s="45" t="s">
        <v>1935</v>
      </c>
      <c r="D256" s="46">
        <v>37</v>
      </c>
      <c r="E256" s="80">
        <v>20739</v>
      </c>
      <c r="F256" s="46">
        <v>449.55599999999998</v>
      </c>
      <c r="G256" s="46">
        <v>30.058499999999999</v>
      </c>
      <c r="H256" s="46">
        <v>386</v>
      </c>
      <c r="I256" s="46">
        <v>507</v>
      </c>
      <c r="J256" s="46">
        <v>1384.6</v>
      </c>
      <c r="K256" s="46">
        <v>7.4560199999999996</v>
      </c>
      <c r="L256" s="46">
        <v>1369</v>
      </c>
      <c r="M256" s="46">
        <v>1397</v>
      </c>
      <c r="N256" s="46">
        <v>145.67599999999999</v>
      </c>
      <c r="O256" s="46">
        <v>43.503999999999998</v>
      </c>
      <c r="P256" s="46">
        <v>38</v>
      </c>
      <c r="Q256" s="46">
        <v>200</v>
      </c>
      <c r="R256" s="46">
        <v>18.964200000000002</v>
      </c>
      <c r="S256" s="46">
        <v>6.2080599999999997</v>
      </c>
      <c r="T256" s="46">
        <v>7</v>
      </c>
      <c r="U256" s="46">
        <v>45</v>
      </c>
      <c r="V256" s="46">
        <v>80.238500000000002</v>
      </c>
      <c r="W256" s="46">
        <v>12.511900000000001</v>
      </c>
      <c r="X256" s="46">
        <v>57</v>
      </c>
      <c r="Y256" s="46">
        <v>100</v>
      </c>
      <c r="Z256" s="46">
        <v>790.11699999999996</v>
      </c>
      <c r="AA256" s="46">
        <v>55.134099999999997</v>
      </c>
      <c r="AB256" s="46">
        <v>645</v>
      </c>
      <c r="AC256" s="46">
        <v>939</v>
      </c>
      <c r="AD256" s="46">
        <v>16386200</v>
      </c>
      <c r="AE256" s="46">
        <v>597.52700000000004</v>
      </c>
      <c r="AF256" s="46">
        <v>40.721899999999998</v>
      </c>
      <c r="AG256" s="46">
        <v>489</v>
      </c>
      <c r="AH256" s="46">
        <v>708</v>
      </c>
      <c r="AI256" s="46">
        <v>12392100</v>
      </c>
      <c r="AJ256" s="46">
        <v>547.05700000000002</v>
      </c>
      <c r="AK256" s="46">
        <v>37.000900000000001</v>
      </c>
      <c r="AL256" s="46">
        <v>449</v>
      </c>
      <c r="AM256" s="46">
        <v>647</v>
      </c>
      <c r="AN256" s="46">
        <v>11345400</v>
      </c>
      <c r="AO256" s="46">
        <v>3.8765700000000001</v>
      </c>
      <c r="AP256" s="46">
        <v>0.83920499999999998</v>
      </c>
      <c r="AQ256" s="46">
        <v>1.9321999999999999</v>
      </c>
      <c r="AR256" s="46">
        <v>6.7919299999999998</v>
      </c>
      <c r="AS256" s="46">
        <v>80396.3</v>
      </c>
      <c r="AT256" s="46">
        <v>4.0804400000000003</v>
      </c>
      <c r="AU256" s="46">
        <v>2.06881</v>
      </c>
      <c r="AV256" s="46">
        <v>7.0998400000000004</v>
      </c>
      <c r="AW256" s="46">
        <v>0.86988799999999999</v>
      </c>
      <c r="AX256" s="46">
        <v>84624.3</v>
      </c>
      <c r="AY256" s="46">
        <v>5.8282800000000003</v>
      </c>
      <c r="AZ256" s="46">
        <v>1.1415</v>
      </c>
      <c r="BA256" s="46">
        <v>3.1574200000000001</v>
      </c>
      <c r="BB256" s="46">
        <v>9.8075299999999999</v>
      </c>
      <c r="BC256" s="46">
        <v>120873</v>
      </c>
    </row>
    <row r="257" spans="1:55" ht="14.25" x14ac:dyDescent="0.25">
      <c r="A257" s="49" t="s">
        <v>2673</v>
      </c>
      <c r="B257" s="38" t="s">
        <v>494</v>
      </c>
      <c r="C257" s="45" t="s">
        <v>1936</v>
      </c>
      <c r="D257" s="46">
        <v>38</v>
      </c>
      <c r="E257" s="80">
        <v>23748</v>
      </c>
      <c r="F257" s="46">
        <v>740.529</v>
      </c>
      <c r="G257" s="46">
        <v>8.8056900000000002</v>
      </c>
      <c r="H257" s="46">
        <v>725</v>
      </c>
      <c r="I257" s="46">
        <v>773</v>
      </c>
      <c r="J257" s="46">
        <v>1048.48</v>
      </c>
      <c r="K257" s="46">
        <v>3.62439</v>
      </c>
      <c r="L257" s="46">
        <v>1041</v>
      </c>
      <c r="M257" s="46">
        <v>1055</v>
      </c>
      <c r="N257" s="46">
        <v>166.25899999999999</v>
      </c>
      <c r="O257" s="46">
        <v>67.205200000000005</v>
      </c>
      <c r="P257" s="46">
        <v>5</v>
      </c>
      <c r="Q257" s="46">
        <v>200</v>
      </c>
      <c r="R257" s="46">
        <v>20.0243</v>
      </c>
      <c r="S257" s="46">
        <v>11.8515</v>
      </c>
      <c r="T257" s="46">
        <v>3</v>
      </c>
      <c r="U257" s="46">
        <v>45</v>
      </c>
      <c r="V257" s="46">
        <v>86.755600000000001</v>
      </c>
      <c r="W257" s="46">
        <v>16.416</v>
      </c>
      <c r="X257" s="46">
        <v>40</v>
      </c>
      <c r="Y257" s="46">
        <v>100</v>
      </c>
      <c r="Z257" s="46">
        <v>1995.67</v>
      </c>
      <c r="AA257" s="46">
        <v>172.387</v>
      </c>
      <c r="AB257" s="46">
        <v>1541</v>
      </c>
      <c r="AC257" s="46">
        <v>2175</v>
      </c>
      <c r="AD257" s="46">
        <v>47393100</v>
      </c>
      <c r="AE257" s="46">
        <v>1507.58</v>
      </c>
      <c r="AF257" s="46">
        <v>125.59699999999999</v>
      </c>
      <c r="AG257" s="46">
        <v>1175</v>
      </c>
      <c r="AH257" s="46">
        <v>1639</v>
      </c>
      <c r="AI257" s="46">
        <v>35802000</v>
      </c>
      <c r="AJ257" s="46">
        <v>1379.79</v>
      </c>
      <c r="AK257" s="46">
        <v>113.64700000000001</v>
      </c>
      <c r="AL257" s="46">
        <v>1079</v>
      </c>
      <c r="AM257" s="46">
        <v>1499</v>
      </c>
      <c r="AN257" s="46">
        <v>32767200</v>
      </c>
      <c r="AO257" s="46">
        <v>25.995799999999999</v>
      </c>
      <c r="AP257" s="46">
        <v>6.7324299999999999</v>
      </c>
      <c r="AQ257" s="46">
        <v>10.7614</v>
      </c>
      <c r="AR257" s="46">
        <v>44.4084</v>
      </c>
      <c r="AS257" s="46">
        <v>617348</v>
      </c>
      <c r="AT257" s="46">
        <v>26.993300000000001</v>
      </c>
      <c r="AU257" s="46">
        <v>11.204599999999999</v>
      </c>
      <c r="AV257" s="46">
        <v>46.135800000000003</v>
      </c>
      <c r="AW257" s="46">
        <v>6.9776400000000001</v>
      </c>
      <c r="AX257" s="46">
        <v>641037</v>
      </c>
      <c r="AY257" s="46">
        <v>37.849200000000003</v>
      </c>
      <c r="AZ257" s="46">
        <v>9.5652299999999997</v>
      </c>
      <c r="BA257" s="46">
        <v>16.191400000000002</v>
      </c>
      <c r="BB257" s="46">
        <v>63.516300000000001</v>
      </c>
      <c r="BC257" s="46">
        <v>898842</v>
      </c>
    </row>
    <row r="258" spans="1:55" ht="14.25" x14ac:dyDescent="0.25">
      <c r="A258" s="49" t="s">
        <v>2674</v>
      </c>
      <c r="B258" s="38" t="s">
        <v>381</v>
      </c>
      <c r="C258" s="45" t="s">
        <v>1937</v>
      </c>
      <c r="D258" s="46">
        <v>40</v>
      </c>
      <c r="E258" s="80">
        <v>52990</v>
      </c>
      <c r="F258" s="46">
        <v>350.02300000000002</v>
      </c>
      <c r="G258" s="46">
        <v>20.905100000000001</v>
      </c>
      <c r="H258" s="46">
        <v>310</v>
      </c>
      <c r="I258" s="46">
        <v>388</v>
      </c>
      <c r="J258" s="46">
        <v>1369.81</v>
      </c>
      <c r="K258" s="46">
        <v>9.1948799999999995</v>
      </c>
      <c r="L258" s="46">
        <v>1346</v>
      </c>
      <c r="M258" s="46">
        <v>1392</v>
      </c>
      <c r="N258" s="46">
        <v>200</v>
      </c>
      <c r="O258" s="46">
        <v>0</v>
      </c>
      <c r="P258" s="46">
        <v>200</v>
      </c>
      <c r="Q258" s="46">
        <v>200</v>
      </c>
      <c r="R258" s="46">
        <v>11.082800000000001</v>
      </c>
      <c r="S258" s="46">
        <v>7.3378899999999998</v>
      </c>
      <c r="T258" s="46">
        <v>3</v>
      </c>
      <c r="U258" s="46">
        <v>33</v>
      </c>
      <c r="V258" s="46">
        <v>62.428800000000003</v>
      </c>
      <c r="W258" s="46">
        <v>9.0352700000000006</v>
      </c>
      <c r="X258" s="46">
        <v>20</v>
      </c>
      <c r="Y258" s="46">
        <v>84</v>
      </c>
      <c r="Z258" s="46">
        <v>629.57500000000005</v>
      </c>
      <c r="AA258" s="46">
        <v>43.767699999999998</v>
      </c>
      <c r="AB258" s="46">
        <v>471</v>
      </c>
      <c r="AC258" s="46">
        <v>735</v>
      </c>
      <c r="AD258" s="46">
        <v>33361200</v>
      </c>
      <c r="AE258" s="46">
        <v>477.81799999999998</v>
      </c>
      <c r="AF258" s="46">
        <v>32.668100000000003</v>
      </c>
      <c r="AG258" s="46">
        <v>360</v>
      </c>
      <c r="AH258" s="46">
        <v>557</v>
      </c>
      <c r="AI258" s="46">
        <v>25319600</v>
      </c>
      <c r="AJ258" s="46">
        <v>437.947</v>
      </c>
      <c r="AK258" s="46">
        <v>29.784500000000001</v>
      </c>
      <c r="AL258" s="46">
        <v>331</v>
      </c>
      <c r="AM258" s="46">
        <v>510</v>
      </c>
      <c r="AN258" s="46">
        <v>23206800</v>
      </c>
      <c r="AO258" s="46">
        <v>2.6515399999999998</v>
      </c>
      <c r="AP258" s="46">
        <v>0.66240500000000002</v>
      </c>
      <c r="AQ258" s="46">
        <v>1.51448</v>
      </c>
      <c r="AR258" s="46">
        <v>3.8875000000000002</v>
      </c>
      <c r="AS258" s="46">
        <v>140505</v>
      </c>
      <c r="AT258" s="46">
        <v>2.8143799999999999</v>
      </c>
      <c r="AU258" s="46">
        <v>1.63622</v>
      </c>
      <c r="AV258" s="46">
        <v>4.0946999999999996</v>
      </c>
      <c r="AW258" s="46">
        <v>0.68630599999999997</v>
      </c>
      <c r="AX258" s="46">
        <v>149134</v>
      </c>
      <c r="AY258" s="46">
        <v>4.1033200000000001</v>
      </c>
      <c r="AZ258" s="46">
        <v>0.89810100000000004</v>
      </c>
      <c r="BA258" s="46">
        <v>2.5707800000000001</v>
      </c>
      <c r="BB258" s="46">
        <v>5.7834199999999996</v>
      </c>
      <c r="BC258" s="46">
        <v>217435</v>
      </c>
    </row>
    <row r="259" spans="1:55" ht="14.25" x14ac:dyDescent="0.25">
      <c r="A259" s="49" t="s">
        <v>2675</v>
      </c>
      <c r="B259" s="38" t="s">
        <v>392</v>
      </c>
      <c r="C259" s="45" t="s">
        <v>1938</v>
      </c>
      <c r="D259" s="46">
        <v>42</v>
      </c>
      <c r="E259" s="80">
        <v>7649</v>
      </c>
      <c r="F259" s="46">
        <v>313.26100000000002</v>
      </c>
      <c r="G259" s="46">
        <v>3.7943699999999998</v>
      </c>
      <c r="H259" s="46">
        <v>306</v>
      </c>
      <c r="I259" s="46">
        <v>325</v>
      </c>
      <c r="J259" s="46">
        <v>1389.07</v>
      </c>
      <c r="K259" s="46">
        <v>3.3952800000000001</v>
      </c>
      <c r="L259" s="46">
        <v>1380</v>
      </c>
      <c r="M259" s="46">
        <v>1395</v>
      </c>
      <c r="N259" s="46">
        <v>200</v>
      </c>
      <c r="O259" s="46">
        <v>0</v>
      </c>
      <c r="P259" s="46">
        <v>200</v>
      </c>
      <c r="Q259" s="46">
        <v>200</v>
      </c>
      <c r="R259" s="46">
        <v>6.3782199999999998</v>
      </c>
      <c r="S259" s="46">
        <v>4.4942799999999998</v>
      </c>
      <c r="T259" s="46">
        <v>3</v>
      </c>
      <c r="U259" s="46">
        <v>19</v>
      </c>
      <c r="V259" s="46">
        <v>46.9101</v>
      </c>
      <c r="W259" s="46">
        <v>15.823600000000001</v>
      </c>
      <c r="X259" s="46">
        <v>20</v>
      </c>
      <c r="Y259" s="46">
        <v>84</v>
      </c>
      <c r="Z259" s="46">
        <v>530.41</v>
      </c>
      <c r="AA259" s="46">
        <v>40.919199999999996</v>
      </c>
      <c r="AB259" s="46">
        <v>456</v>
      </c>
      <c r="AC259" s="46">
        <v>641</v>
      </c>
      <c r="AD259" s="46">
        <v>4057110</v>
      </c>
      <c r="AE259" s="46">
        <v>403.71699999999998</v>
      </c>
      <c r="AF259" s="46">
        <v>29.8979</v>
      </c>
      <c r="AG259" s="46">
        <v>349</v>
      </c>
      <c r="AH259" s="46">
        <v>484</v>
      </c>
      <c r="AI259" s="46">
        <v>3088030</v>
      </c>
      <c r="AJ259" s="46">
        <v>370.39499999999998</v>
      </c>
      <c r="AK259" s="46">
        <v>27.066299999999998</v>
      </c>
      <c r="AL259" s="46">
        <v>321</v>
      </c>
      <c r="AM259" s="46">
        <v>443</v>
      </c>
      <c r="AN259" s="46">
        <v>2833150</v>
      </c>
      <c r="AO259" s="46">
        <v>1.7726599999999999</v>
      </c>
      <c r="AP259" s="46">
        <v>0.23762800000000001</v>
      </c>
      <c r="AQ259" s="46">
        <v>1.3629800000000001</v>
      </c>
      <c r="AR259" s="46">
        <v>2.5051899999999998</v>
      </c>
      <c r="AS259" s="46">
        <v>13559.1</v>
      </c>
      <c r="AT259" s="46">
        <v>1.9056200000000001</v>
      </c>
      <c r="AU259" s="46">
        <v>1.47892</v>
      </c>
      <c r="AV259" s="46">
        <v>2.6691400000000001</v>
      </c>
      <c r="AW259" s="46">
        <v>0.24818299999999999</v>
      </c>
      <c r="AX259" s="46">
        <v>14576.1</v>
      </c>
      <c r="AY259" s="46">
        <v>2.88767</v>
      </c>
      <c r="AZ259" s="46">
        <v>0.29872399999999999</v>
      </c>
      <c r="BA259" s="46">
        <v>2.3625500000000001</v>
      </c>
      <c r="BB259" s="46">
        <v>3.8184999999999998</v>
      </c>
      <c r="BC259" s="46">
        <v>22087.8</v>
      </c>
    </row>
    <row r="260" spans="1:55" ht="14.25" x14ac:dyDescent="0.25">
      <c r="A260" s="49" t="s">
        <v>2676</v>
      </c>
      <c r="B260" s="38" t="s">
        <v>395</v>
      </c>
      <c r="C260" s="45" t="s">
        <v>1939</v>
      </c>
      <c r="D260" s="46">
        <v>43</v>
      </c>
      <c r="E260" s="80">
        <v>36337</v>
      </c>
      <c r="F260" s="46">
        <v>526.26599999999996</v>
      </c>
      <c r="G260" s="46">
        <v>5.0481400000000001</v>
      </c>
      <c r="H260" s="46">
        <v>512</v>
      </c>
      <c r="I260" s="46">
        <v>538</v>
      </c>
      <c r="J260" s="46">
        <v>1187.4000000000001</v>
      </c>
      <c r="K260" s="46">
        <v>8.8107000000000006</v>
      </c>
      <c r="L260" s="46">
        <v>1173</v>
      </c>
      <c r="M260" s="46">
        <v>1206</v>
      </c>
      <c r="N260" s="46">
        <v>200</v>
      </c>
      <c r="O260" s="46">
        <v>0</v>
      </c>
      <c r="P260" s="46">
        <v>200</v>
      </c>
      <c r="Q260" s="46">
        <v>200</v>
      </c>
      <c r="R260" s="46">
        <v>18.581900000000001</v>
      </c>
      <c r="S260" s="46">
        <v>10.7562</v>
      </c>
      <c r="T260" s="46">
        <v>3</v>
      </c>
      <c r="U260" s="46">
        <v>45</v>
      </c>
      <c r="V260" s="46">
        <v>78.396600000000007</v>
      </c>
      <c r="W260" s="46">
        <v>16.167000000000002</v>
      </c>
      <c r="X260" s="46">
        <v>41</v>
      </c>
      <c r="Y260" s="46">
        <v>100</v>
      </c>
      <c r="Z260" s="46">
        <v>1185.1600000000001</v>
      </c>
      <c r="AA260" s="46">
        <v>88.730599999999995</v>
      </c>
      <c r="AB260" s="46">
        <v>942</v>
      </c>
      <c r="AC260" s="46">
        <v>1358</v>
      </c>
      <c r="AD260" s="46">
        <v>43065300</v>
      </c>
      <c r="AE260" s="46">
        <v>896.74699999999996</v>
      </c>
      <c r="AF260" s="46">
        <v>64.429299999999998</v>
      </c>
      <c r="AG260" s="46">
        <v>718</v>
      </c>
      <c r="AH260" s="46">
        <v>1023</v>
      </c>
      <c r="AI260" s="46">
        <v>32585100</v>
      </c>
      <c r="AJ260" s="46">
        <v>821.10599999999999</v>
      </c>
      <c r="AK260" s="46">
        <v>58.214599999999997</v>
      </c>
      <c r="AL260" s="46">
        <v>659</v>
      </c>
      <c r="AM260" s="46">
        <v>936</v>
      </c>
      <c r="AN260" s="46">
        <v>29836500</v>
      </c>
      <c r="AO260" s="46">
        <v>10.8866</v>
      </c>
      <c r="AP260" s="46">
        <v>0.83489999999999998</v>
      </c>
      <c r="AQ260" s="46">
        <v>9.1326900000000002</v>
      </c>
      <c r="AR260" s="46">
        <v>14.128</v>
      </c>
      <c r="AS260" s="46">
        <v>395586</v>
      </c>
      <c r="AT260" s="46">
        <v>11.344900000000001</v>
      </c>
      <c r="AU260" s="46">
        <v>9.5372800000000009</v>
      </c>
      <c r="AV260" s="46">
        <v>14.725899999999999</v>
      </c>
      <c r="AW260" s="46">
        <v>0.86693600000000004</v>
      </c>
      <c r="AX260" s="46">
        <v>412240</v>
      </c>
      <c r="AY260" s="46">
        <v>15.7004</v>
      </c>
      <c r="AZ260" s="46">
        <v>1.1476999999999999</v>
      </c>
      <c r="BA260" s="46">
        <v>13.201499999999999</v>
      </c>
      <c r="BB260" s="46">
        <v>20.023299999999999</v>
      </c>
      <c r="BC260" s="46">
        <v>570504</v>
      </c>
    </row>
    <row r="261" spans="1:55" ht="14.25" x14ac:dyDescent="0.25">
      <c r="A261" s="49" t="s">
        <v>2677</v>
      </c>
      <c r="B261" s="38" t="s">
        <v>402</v>
      </c>
      <c r="C261" s="45" t="s">
        <v>1940</v>
      </c>
      <c r="D261" s="46">
        <v>44</v>
      </c>
      <c r="E261" s="80">
        <v>17512</v>
      </c>
      <c r="F261" s="46">
        <v>367.92399999999998</v>
      </c>
      <c r="G261" s="46">
        <v>43.700200000000002</v>
      </c>
      <c r="H261" s="46">
        <v>317</v>
      </c>
      <c r="I261" s="46">
        <v>456</v>
      </c>
      <c r="J261" s="46">
        <v>1461.78</v>
      </c>
      <c r="K261" s="46">
        <v>18.457999999999998</v>
      </c>
      <c r="L261" s="46">
        <v>1425</v>
      </c>
      <c r="M261" s="46">
        <v>1495</v>
      </c>
      <c r="N261" s="46">
        <v>181.321</v>
      </c>
      <c r="O261" s="46">
        <v>33.273800000000001</v>
      </c>
      <c r="P261" s="46">
        <v>90</v>
      </c>
      <c r="Q261" s="46">
        <v>200</v>
      </c>
      <c r="R261" s="46">
        <v>24.713999999999999</v>
      </c>
      <c r="S261" s="46">
        <v>2.0515300000000001</v>
      </c>
      <c r="T261" s="46">
        <v>15</v>
      </c>
      <c r="U261" s="46">
        <v>33</v>
      </c>
      <c r="V261" s="46">
        <v>93.779200000000003</v>
      </c>
      <c r="W261" s="46">
        <v>10.592000000000001</v>
      </c>
      <c r="X261" s="46">
        <v>60</v>
      </c>
      <c r="Y261" s="46">
        <v>100</v>
      </c>
      <c r="Z261" s="46">
        <v>661.50900000000001</v>
      </c>
      <c r="AA261" s="46">
        <v>61.461300000000001</v>
      </c>
      <c r="AB261" s="46">
        <v>497</v>
      </c>
      <c r="AC261" s="46">
        <v>827</v>
      </c>
      <c r="AD261" s="46">
        <v>11584400</v>
      </c>
      <c r="AE261" s="46">
        <v>498.90100000000001</v>
      </c>
      <c r="AF261" s="46">
        <v>46.317</v>
      </c>
      <c r="AG261" s="46">
        <v>378</v>
      </c>
      <c r="AH261" s="46">
        <v>623</v>
      </c>
      <c r="AI261" s="46">
        <v>8736760</v>
      </c>
      <c r="AJ261" s="46">
        <v>456.34</v>
      </c>
      <c r="AK261" s="46">
        <v>42.370399999999997</v>
      </c>
      <c r="AL261" s="46">
        <v>346</v>
      </c>
      <c r="AM261" s="46">
        <v>569</v>
      </c>
      <c r="AN261" s="46">
        <v>7991430</v>
      </c>
      <c r="AO261" s="46">
        <v>1.9796199999999999</v>
      </c>
      <c r="AP261" s="46">
        <v>0.844167</v>
      </c>
      <c r="AQ261" s="46">
        <v>0.97936400000000001</v>
      </c>
      <c r="AR261" s="46">
        <v>4.4298299999999999</v>
      </c>
      <c r="AS261" s="46">
        <v>34667.199999999997</v>
      </c>
      <c r="AT261" s="46">
        <v>2.1130200000000001</v>
      </c>
      <c r="AU261" s="46">
        <v>1.0814699999999999</v>
      </c>
      <c r="AV261" s="46">
        <v>4.6531599999999997</v>
      </c>
      <c r="AW261" s="46">
        <v>0.87479700000000005</v>
      </c>
      <c r="AX261" s="46">
        <v>37003.199999999997</v>
      </c>
      <c r="AY261" s="46">
        <v>3.2203900000000001</v>
      </c>
      <c r="AZ261" s="46">
        <v>1.14896</v>
      </c>
      <c r="BA261" s="46">
        <v>1.84578</v>
      </c>
      <c r="BB261" s="46">
        <v>6.5280199999999997</v>
      </c>
      <c r="BC261" s="46">
        <v>56395.5</v>
      </c>
    </row>
    <row r="262" spans="1:55" ht="14.25" x14ac:dyDescent="0.25">
      <c r="A262" s="49" t="s">
        <v>2678</v>
      </c>
      <c r="B262" s="38" t="s">
        <v>2389</v>
      </c>
      <c r="C262" s="45" t="s">
        <v>1941</v>
      </c>
      <c r="D262" s="46">
        <v>45</v>
      </c>
      <c r="E262" s="80">
        <v>20587</v>
      </c>
      <c r="F262" s="46">
        <v>286.416</v>
      </c>
      <c r="G262" s="46">
        <v>3.9507099999999999</v>
      </c>
      <c r="H262" s="46">
        <v>276</v>
      </c>
      <c r="I262" s="46">
        <v>294</v>
      </c>
      <c r="J262" s="46">
        <v>1540.06</v>
      </c>
      <c r="K262" s="46">
        <v>3.0818300000000001</v>
      </c>
      <c r="L262" s="46">
        <v>1535</v>
      </c>
      <c r="M262" s="46">
        <v>1548</v>
      </c>
      <c r="N262" s="46">
        <v>200</v>
      </c>
      <c r="O262" s="46">
        <v>0</v>
      </c>
      <c r="P262" s="46">
        <v>200</v>
      </c>
      <c r="Q262" s="46">
        <v>200</v>
      </c>
      <c r="R262" s="46">
        <v>14.402699999999999</v>
      </c>
      <c r="S262" s="46">
        <v>1.9704900000000001</v>
      </c>
      <c r="T262" s="46">
        <v>3</v>
      </c>
      <c r="U262" s="46">
        <v>33</v>
      </c>
      <c r="V262" s="46">
        <v>48.558199999999999</v>
      </c>
      <c r="W262" s="46">
        <v>3.9071699999999998</v>
      </c>
      <c r="X262" s="46">
        <v>13</v>
      </c>
      <c r="Y262" s="46">
        <v>80</v>
      </c>
      <c r="Z262" s="46">
        <v>410.53399999999999</v>
      </c>
      <c r="AA262" s="46">
        <v>6.5523499999999997</v>
      </c>
      <c r="AB262" s="46">
        <v>347</v>
      </c>
      <c r="AC262" s="46">
        <v>471</v>
      </c>
      <c r="AD262" s="46">
        <v>8451660</v>
      </c>
      <c r="AE262" s="46">
        <v>312.37299999999999</v>
      </c>
      <c r="AF262" s="46">
        <v>4.8139700000000003</v>
      </c>
      <c r="AG262" s="46">
        <v>266</v>
      </c>
      <c r="AH262" s="46">
        <v>356</v>
      </c>
      <c r="AI262" s="46">
        <v>6430820</v>
      </c>
      <c r="AJ262" s="46">
        <v>286.51900000000001</v>
      </c>
      <c r="AK262" s="46">
        <v>4.3802300000000001</v>
      </c>
      <c r="AL262" s="46">
        <v>245</v>
      </c>
      <c r="AM262" s="46">
        <v>326</v>
      </c>
      <c r="AN262" s="46">
        <v>5898580</v>
      </c>
      <c r="AO262" s="46">
        <v>1.5717300000000001</v>
      </c>
      <c r="AP262" s="46">
        <v>0.13353000000000001</v>
      </c>
      <c r="AQ262" s="46">
        <v>1.2216</v>
      </c>
      <c r="AR262" s="46">
        <v>1.78156</v>
      </c>
      <c r="AS262" s="46">
        <v>32357.3</v>
      </c>
      <c r="AT262" s="46">
        <v>1.6960900000000001</v>
      </c>
      <c r="AU262" s="46">
        <v>1.32873</v>
      </c>
      <c r="AV262" s="46">
        <v>1.9142300000000001</v>
      </c>
      <c r="AW262" s="46">
        <v>0.13883799999999999</v>
      </c>
      <c r="AX262" s="46">
        <v>34917.4</v>
      </c>
      <c r="AY262" s="46">
        <v>2.5506500000000001</v>
      </c>
      <c r="AZ262" s="46">
        <v>0.17138700000000001</v>
      </c>
      <c r="BA262" s="46">
        <v>2.1259700000000001</v>
      </c>
      <c r="BB262" s="46">
        <v>2.8206099999999998</v>
      </c>
      <c r="BC262" s="46">
        <v>52510.1</v>
      </c>
    </row>
    <row r="263" spans="1:55" ht="14.25" x14ac:dyDescent="0.25">
      <c r="A263" s="49" t="s">
        <v>2679</v>
      </c>
      <c r="B263" s="38" t="s">
        <v>486</v>
      </c>
      <c r="C263" s="45" t="s">
        <v>1942</v>
      </c>
      <c r="D263" s="46">
        <v>46</v>
      </c>
      <c r="E263" s="80">
        <v>24474</v>
      </c>
      <c r="F263" s="46">
        <v>729.13400000000001</v>
      </c>
      <c r="G263" s="46">
        <v>10.3066</v>
      </c>
      <c r="H263" s="46">
        <v>706</v>
      </c>
      <c r="I263" s="46">
        <v>763</v>
      </c>
      <c r="J263" s="46">
        <v>1048.6099999999999</v>
      </c>
      <c r="K263" s="46">
        <v>4.7386799999999996</v>
      </c>
      <c r="L263" s="46">
        <v>1040</v>
      </c>
      <c r="M263" s="46">
        <v>1060</v>
      </c>
      <c r="N263" s="46">
        <v>139.27099999999999</v>
      </c>
      <c r="O263" s="46">
        <v>75.733800000000002</v>
      </c>
      <c r="P263" s="46">
        <v>5</v>
      </c>
      <c r="Q263" s="46">
        <v>200</v>
      </c>
      <c r="R263" s="46">
        <v>14.688599999999999</v>
      </c>
      <c r="S263" s="46">
        <v>9.5729299999999995</v>
      </c>
      <c r="T263" s="46">
        <v>3</v>
      </c>
      <c r="U263" s="46">
        <v>45</v>
      </c>
      <c r="V263" s="46">
        <v>76.867800000000003</v>
      </c>
      <c r="W263" s="46">
        <v>26.0259</v>
      </c>
      <c r="X263" s="46">
        <v>13</v>
      </c>
      <c r="Y263" s="46">
        <v>100</v>
      </c>
      <c r="Z263" s="46">
        <v>1880.8</v>
      </c>
      <c r="AA263" s="46">
        <v>259.11900000000003</v>
      </c>
      <c r="AB263" s="46">
        <v>1278</v>
      </c>
      <c r="AC263" s="46">
        <v>2172</v>
      </c>
      <c r="AD263" s="46">
        <v>46019500</v>
      </c>
      <c r="AE263" s="46">
        <v>1423.04</v>
      </c>
      <c r="AF263" s="46">
        <v>189.21700000000001</v>
      </c>
      <c r="AG263" s="46">
        <v>980</v>
      </c>
      <c r="AH263" s="46">
        <v>1637</v>
      </c>
      <c r="AI263" s="46">
        <v>34819000</v>
      </c>
      <c r="AJ263" s="46">
        <v>1303.0899999999999</v>
      </c>
      <c r="AK263" s="46">
        <v>171.31800000000001</v>
      </c>
      <c r="AL263" s="46">
        <v>902</v>
      </c>
      <c r="AM263" s="46">
        <v>1497</v>
      </c>
      <c r="AN263" s="46">
        <v>31883900</v>
      </c>
      <c r="AO263" s="46">
        <v>23.275500000000001</v>
      </c>
      <c r="AP263" s="46">
        <v>8.4314900000000002</v>
      </c>
      <c r="AQ263" s="46">
        <v>7.5446</v>
      </c>
      <c r="AR263" s="46">
        <v>41.222299999999997</v>
      </c>
      <c r="AS263" s="46">
        <v>569504</v>
      </c>
      <c r="AT263" s="46">
        <v>24.1922</v>
      </c>
      <c r="AU263" s="46">
        <v>7.8745700000000003</v>
      </c>
      <c r="AV263" s="46">
        <v>42.831000000000003</v>
      </c>
      <c r="AW263" s="46">
        <v>8.7589900000000007</v>
      </c>
      <c r="AX263" s="46">
        <v>591935</v>
      </c>
      <c r="AY263" s="46">
        <v>33.784700000000001</v>
      </c>
      <c r="AZ263" s="46">
        <v>11.780900000000001</v>
      </c>
      <c r="BA263" s="46">
        <v>11.584300000000001</v>
      </c>
      <c r="BB263" s="46">
        <v>58.938499999999998</v>
      </c>
      <c r="BC263" s="46">
        <v>826643</v>
      </c>
    </row>
    <row r="264" spans="1:55" ht="14.25" x14ac:dyDescent="0.25">
      <c r="A264" s="49" t="s">
        <v>2680</v>
      </c>
      <c r="B264" s="38" t="s">
        <v>2390</v>
      </c>
      <c r="C264" s="45" t="s">
        <v>2379</v>
      </c>
      <c r="D264" s="46">
        <v>538</v>
      </c>
      <c r="E264" s="80">
        <v>55</v>
      </c>
      <c r="F264" s="46">
        <v>370.90899999999999</v>
      </c>
      <c r="G264" s="46">
        <v>17.999300000000002</v>
      </c>
      <c r="H264" s="46">
        <v>347</v>
      </c>
      <c r="I264" s="46">
        <v>391</v>
      </c>
      <c r="J264" s="46">
        <v>1326.85</v>
      </c>
      <c r="K264" s="46">
        <v>8.5310500000000005</v>
      </c>
      <c r="L264" s="46">
        <v>1319</v>
      </c>
      <c r="M264" s="46">
        <v>1347</v>
      </c>
      <c r="N264" s="46">
        <v>200</v>
      </c>
      <c r="O264" s="46">
        <v>0</v>
      </c>
      <c r="P264" s="46">
        <v>200</v>
      </c>
      <c r="Q264" s="46">
        <v>200</v>
      </c>
      <c r="R264" s="46">
        <v>10.5273</v>
      </c>
      <c r="S264" s="46">
        <v>4.49587</v>
      </c>
      <c r="T264" s="46">
        <v>3</v>
      </c>
      <c r="U264" s="46">
        <v>15</v>
      </c>
      <c r="V264" s="46">
        <v>56.363599999999998</v>
      </c>
      <c r="W264" s="46">
        <v>12.036899999999999</v>
      </c>
      <c r="X264" s="46">
        <v>35</v>
      </c>
      <c r="Y264" s="46">
        <v>74</v>
      </c>
      <c r="Z264" s="46">
        <v>676.98199999999997</v>
      </c>
      <c r="AA264" s="46">
        <v>55.2622</v>
      </c>
      <c r="AB264" s="46">
        <v>566</v>
      </c>
      <c r="AC264" s="46">
        <v>771</v>
      </c>
      <c r="AD264" s="46">
        <v>37234</v>
      </c>
      <c r="AE264" s="46">
        <v>514.4</v>
      </c>
      <c r="AF264" s="46">
        <v>40.905000000000001</v>
      </c>
      <c r="AG264" s="46">
        <v>432</v>
      </c>
      <c r="AH264" s="46">
        <v>584</v>
      </c>
      <c r="AI264" s="46">
        <v>28292</v>
      </c>
      <c r="AJ264" s="46">
        <v>471.69099999999997</v>
      </c>
      <c r="AK264" s="46">
        <v>37.225499999999997</v>
      </c>
      <c r="AL264" s="46">
        <v>397</v>
      </c>
      <c r="AM264" s="46">
        <v>535</v>
      </c>
      <c r="AN264" s="46">
        <v>25943</v>
      </c>
      <c r="AO264" s="46">
        <v>3.77691</v>
      </c>
      <c r="AP264" s="46">
        <v>0.471246</v>
      </c>
      <c r="AQ264" s="46">
        <v>3.4316</v>
      </c>
      <c r="AR264" s="46">
        <v>5.3086500000000001</v>
      </c>
      <c r="AS264" s="46">
        <v>207.73</v>
      </c>
      <c r="AT264" s="46">
        <v>3.9825900000000001</v>
      </c>
      <c r="AU264" s="46">
        <v>3.6233399999999998</v>
      </c>
      <c r="AV264" s="46">
        <v>5.577</v>
      </c>
      <c r="AW264" s="46">
        <v>0.48955799999999999</v>
      </c>
      <c r="AX264" s="46">
        <v>219.042</v>
      </c>
      <c r="AY264" s="46">
        <v>5.6291799999999999</v>
      </c>
      <c r="AZ264" s="46">
        <v>0.629996</v>
      </c>
      <c r="BA264" s="46">
        <v>5.1590199999999999</v>
      </c>
      <c r="BB264" s="46">
        <v>7.6393500000000003</v>
      </c>
      <c r="BC264" s="46">
        <v>309.60500000000002</v>
      </c>
    </row>
    <row r="265" spans="1:55" ht="14.25" x14ac:dyDescent="0.25">
      <c r="A265" s="49" t="s">
        <v>2681</v>
      </c>
      <c r="B265" s="38" t="s">
        <v>374</v>
      </c>
      <c r="C265" s="45" t="s">
        <v>1943</v>
      </c>
      <c r="D265" s="46">
        <v>48</v>
      </c>
      <c r="E265" s="80">
        <v>29550</v>
      </c>
      <c r="F265" s="46">
        <v>420.66</v>
      </c>
      <c r="G265" s="46">
        <v>52.035899999999998</v>
      </c>
      <c r="H265" s="46">
        <v>345</v>
      </c>
      <c r="I265" s="46">
        <v>560</v>
      </c>
      <c r="J265" s="46">
        <v>1426.12</v>
      </c>
      <c r="K265" s="46">
        <v>17.0806</v>
      </c>
      <c r="L265" s="46">
        <v>1380</v>
      </c>
      <c r="M265" s="46">
        <v>1456</v>
      </c>
      <c r="N265" s="46">
        <v>197.87799999999999</v>
      </c>
      <c r="O265" s="46">
        <v>12.3856</v>
      </c>
      <c r="P265" s="46">
        <v>90</v>
      </c>
      <c r="Q265" s="46">
        <v>200</v>
      </c>
      <c r="R265" s="46">
        <v>25.647400000000001</v>
      </c>
      <c r="S265" s="46">
        <v>8.78294</v>
      </c>
      <c r="T265" s="46">
        <v>3</v>
      </c>
      <c r="U265" s="46">
        <v>33</v>
      </c>
      <c r="V265" s="46">
        <v>86.928200000000004</v>
      </c>
      <c r="W265" s="46">
        <v>14.7186</v>
      </c>
      <c r="X265" s="46">
        <v>53</v>
      </c>
      <c r="Y265" s="46">
        <v>100</v>
      </c>
      <c r="Z265" s="46">
        <v>740.76599999999996</v>
      </c>
      <c r="AA265" s="46">
        <v>111.83499999999999</v>
      </c>
      <c r="AB265" s="46">
        <v>548</v>
      </c>
      <c r="AC265" s="46">
        <v>1013</v>
      </c>
      <c r="AD265" s="46">
        <v>21889600</v>
      </c>
      <c r="AE265" s="46">
        <v>559.30600000000004</v>
      </c>
      <c r="AF265" s="46">
        <v>83.259500000000003</v>
      </c>
      <c r="AG265" s="46">
        <v>417</v>
      </c>
      <c r="AH265" s="46">
        <v>763</v>
      </c>
      <c r="AI265" s="46">
        <v>16527500</v>
      </c>
      <c r="AJ265" s="46">
        <v>511.80799999999999</v>
      </c>
      <c r="AK265" s="46">
        <v>75.843500000000006</v>
      </c>
      <c r="AL265" s="46">
        <v>382</v>
      </c>
      <c r="AM265" s="46">
        <v>698</v>
      </c>
      <c r="AN265" s="46">
        <v>15123900</v>
      </c>
      <c r="AO265" s="46">
        <v>3.97742</v>
      </c>
      <c r="AP265" s="46">
        <v>1.4795799999999999</v>
      </c>
      <c r="AQ265" s="46">
        <v>1.79853</v>
      </c>
      <c r="AR265" s="46">
        <v>8.4620999999999995</v>
      </c>
      <c r="AS265" s="46">
        <v>117533</v>
      </c>
      <c r="AT265" s="46">
        <v>4.1825799999999997</v>
      </c>
      <c r="AU265" s="46">
        <v>1.9276</v>
      </c>
      <c r="AV265" s="46">
        <v>8.8232400000000002</v>
      </c>
      <c r="AW265" s="46">
        <v>1.5310299999999999</v>
      </c>
      <c r="AX265" s="46">
        <v>123595</v>
      </c>
      <c r="AY265" s="46">
        <v>5.9357199999999999</v>
      </c>
      <c r="AZ265" s="46">
        <v>2.04698</v>
      </c>
      <c r="BA265" s="46">
        <v>2.95051</v>
      </c>
      <c r="BB265" s="46">
        <v>12.189299999999999</v>
      </c>
      <c r="BC265" s="46">
        <v>175401</v>
      </c>
    </row>
    <row r="266" spans="1:55" ht="14.25" x14ac:dyDescent="0.25">
      <c r="A266" s="49" t="s">
        <v>2682</v>
      </c>
      <c r="B266" s="38" t="s">
        <v>2391</v>
      </c>
      <c r="C266" s="45" t="s">
        <v>1944</v>
      </c>
      <c r="D266" s="46">
        <v>49</v>
      </c>
      <c r="E266" s="80">
        <v>2108</v>
      </c>
      <c r="F266" s="46">
        <v>266.97800000000001</v>
      </c>
      <c r="G266" s="46">
        <v>3.83921</v>
      </c>
      <c r="H266" s="46">
        <v>260</v>
      </c>
      <c r="I266" s="46">
        <v>274</v>
      </c>
      <c r="J266" s="46">
        <v>1538.24</v>
      </c>
      <c r="K266" s="46">
        <v>4.0429399999999998</v>
      </c>
      <c r="L266" s="46">
        <v>1531</v>
      </c>
      <c r="M266" s="46">
        <v>1546</v>
      </c>
      <c r="N266" s="46">
        <v>200</v>
      </c>
      <c r="O266" s="46">
        <v>0</v>
      </c>
      <c r="P266" s="46">
        <v>200</v>
      </c>
      <c r="Q266" s="46">
        <v>200</v>
      </c>
      <c r="R266" s="46">
        <v>10.280799999999999</v>
      </c>
      <c r="S266" s="46">
        <v>1.0093799999999999</v>
      </c>
      <c r="T266" s="46">
        <v>10</v>
      </c>
      <c r="U266" s="46">
        <v>22</v>
      </c>
      <c r="V266" s="46">
        <v>51.727699999999999</v>
      </c>
      <c r="W266" s="46">
        <v>3.3281700000000001</v>
      </c>
      <c r="X266" s="46">
        <v>43</v>
      </c>
      <c r="Y266" s="46">
        <v>62</v>
      </c>
      <c r="Z266" s="46">
        <v>399.072</v>
      </c>
      <c r="AA266" s="46">
        <v>6.125</v>
      </c>
      <c r="AB266" s="46">
        <v>379</v>
      </c>
      <c r="AC266" s="46">
        <v>429</v>
      </c>
      <c r="AD266" s="46">
        <v>841244</v>
      </c>
      <c r="AE266" s="46">
        <v>303.44299999999998</v>
      </c>
      <c r="AF266" s="46">
        <v>4.5897199999999998</v>
      </c>
      <c r="AG266" s="46">
        <v>288</v>
      </c>
      <c r="AH266" s="46">
        <v>326</v>
      </c>
      <c r="AI266" s="46">
        <v>639657</v>
      </c>
      <c r="AJ266" s="46">
        <v>278.37299999999999</v>
      </c>
      <c r="AK266" s="46">
        <v>4.1222399999999997</v>
      </c>
      <c r="AL266" s="46">
        <v>265</v>
      </c>
      <c r="AM266" s="46">
        <v>298</v>
      </c>
      <c r="AN266" s="46">
        <v>586810</v>
      </c>
      <c r="AO266" s="46">
        <v>1.14083</v>
      </c>
      <c r="AP266" s="46">
        <v>7.6118199999999997E-2</v>
      </c>
      <c r="AQ266" s="46">
        <v>0.98160000000000003</v>
      </c>
      <c r="AR266" s="46">
        <v>1.4191</v>
      </c>
      <c r="AS266" s="46">
        <v>2404.87</v>
      </c>
      <c r="AT266" s="46">
        <v>1.2489399999999999</v>
      </c>
      <c r="AU266" s="46">
        <v>1.0832299999999999</v>
      </c>
      <c r="AV266" s="46">
        <v>1.5389600000000001</v>
      </c>
      <c r="AW266" s="46">
        <v>7.9203899999999994E-2</v>
      </c>
      <c r="AX266" s="46">
        <v>2632.76</v>
      </c>
      <c r="AY266" s="46">
        <v>1.9877800000000001</v>
      </c>
      <c r="AZ266" s="46">
        <v>9.8386000000000001E-2</v>
      </c>
      <c r="BA266" s="46">
        <v>1.7861499999999999</v>
      </c>
      <c r="BB266" s="46">
        <v>2.34558</v>
      </c>
      <c r="BC266" s="46">
        <v>4190.25</v>
      </c>
    </row>
    <row r="267" spans="1:55" ht="14.25" x14ac:dyDescent="0.25">
      <c r="A267" s="49" t="s">
        <v>2683</v>
      </c>
      <c r="B267" s="38" t="s">
        <v>801</v>
      </c>
      <c r="C267" s="45" t="s">
        <v>1945</v>
      </c>
      <c r="D267" s="46">
        <v>50</v>
      </c>
      <c r="E267" s="80">
        <v>37078</v>
      </c>
      <c r="F267" s="46">
        <v>446.17099999999999</v>
      </c>
      <c r="G267" s="46">
        <v>7.4573600000000004</v>
      </c>
      <c r="H267" s="46">
        <v>432</v>
      </c>
      <c r="I267" s="46">
        <v>473</v>
      </c>
      <c r="J267" s="46">
        <v>1229.51</v>
      </c>
      <c r="K267" s="46">
        <v>9.7744900000000001</v>
      </c>
      <c r="L267" s="46">
        <v>1214</v>
      </c>
      <c r="M267" s="46">
        <v>1250</v>
      </c>
      <c r="N267" s="46">
        <v>200</v>
      </c>
      <c r="O267" s="46">
        <v>0</v>
      </c>
      <c r="P267" s="46">
        <v>200</v>
      </c>
      <c r="Q267" s="46">
        <v>200</v>
      </c>
      <c r="R267" s="46">
        <v>6.82362</v>
      </c>
      <c r="S267" s="46">
        <v>7.5712900000000003</v>
      </c>
      <c r="T267" s="46">
        <v>3</v>
      </c>
      <c r="U267" s="46">
        <v>45</v>
      </c>
      <c r="V267" s="46">
        <v>45.216799999999999</v>
      </c>
      <c r="W267" s="46">
        <v>11.5646</v>
      </c>
      <c r="X267" s="46">
        <v>13</v>
      </c>
      <c r="Y267" s="46">
        <v>100</v>
      </c>
      <c r="Z267" s="46">
        <v>836.49099999999999</v>
      </c>
      <c r="AA267" s="46">
        <v>45.15</v>
      </c>
      <c r="AB267" s="46">
        <v>682</v>
      </c>
      <c r="AC267" s="46">
        <v>1077</v>
      </c>
      <c r="AD267" s="46">
        <v>30965200</v>
      </c>
      <c r="AE267" s="46">
        <v>637.20500000000004</v>
      </c>
      <c r="AF267" s="46">
        <v>33.027999999999999</v>
      </c>
      <c r="AG267" s="46">
        <v>523</v>
      </c>
      <c r="AH267" s="46">
        <v>812</v>
      </c>
      <c r="AI267" s="46">
        <v>23588100</v>
      </c>
      <c r="AJ267" s="46">
        <v>584.75</v>
      </c>
      <c r="AK267" s="46">
        <v>29.952000000000002</v>
      </c>
      <c r="AL267" s="46">
        <v>481</v>
      </c>
      <c r="AM267" s="46">
        <v>742</v>
      </c>
      <c r="AN267" s="46">
        <v>21646300</v>
      </c>
      <c r="AO267" s="46">
        <v>7.4230099999999997</v>
      </c>
      <c r="AP267" s="46">
        <v>1.1829499999999999</v>
      </c>
      <c r="AQ267" s="46">
        <v>5.38917</v>
      </c>
      <c r="AR267" s="46">
        <v>12.5982</v>
      </c>
      <c r="AS267" s="46">
        <v>274785</v>
      </c>
      <c r="AT267" s="46">
        <v>7.7687400000000002</v>
      </c>
      <c r="AU267" s="46">
        <v>5.6555400000000002</v>
      </c>
      <c r="AV267" s="46">
        <v>13.1356</v>
      </c>
      <c r="AW267" s="46">
        <v>1.2283200000000001</v>
      </c>
      <c r="AX267" s="46">
        <v>287583</v>
      </c>
      <c r="AY267" s="46">
        <v>10.666399999999999</v>
      </c>
      <c r="AZ267" s="46">
        <v>1.59721</v>
      </c>
      <c r="BA267" s="46">
        <v>7.9167899999999998</v>
      </c>
      <c r="BB267" s="46">
        <v>17.718</v>
      </c>
      <c r="BC267" s="46">
        <v>394847</v>
      </c>
    </row>
    <row r="268" spans="1:55" ht="14.25" x14ac:dyDescent="0.25">
      <c r="A268" s="49" t="s">
        <v>2684</v>
      </c>
      <c r="B268" s="38" t="s">
        <v>424</v>
      </c>
      <c r="C268" s="45" t="s">
        <v>1946</v>
      </c>
      <c r="D268" s="46">
        <v>51</v>
      </c>
      <c r="E268" s="80">
        <v>19020</v>
      </c>
      <c r="F268" s="46">
        <v>268.51600000000002</v>
      </c>
      <c r="G268" s="46">
        <v>4.4854599999999998</v>
      </c>
      <c r="H268" s="46">
        <v>263</v>
      </c>
      <c r="I268" s="46">
        <v>279</v>
      </c>
      <c r="J268" s="46">
        <v>1546.92</v>
      </c>
      <c r="K268" s="46">
        <v>3.9850599999999998</v>
      </c>
      <c r="L268" s="46">
        <v>1537</v>
      </c>
      <c r="M268" s="46">
        <v>1552</v>
      </c>
      <c r="N268" s="46">
        <v>200</v>
      </c>
      <c r="O268" s="46">
        <v>0</v>
      </c>
      <c r="P268" s="46">
        <v>200</v>
      </c>
      <c r="Q268" s="46">
        <v>200</v>
      </c>
      <c r="R268" s="46">
        <v>14.4453</v>
      </c>
      <c r="S268" s="46">
        <v>1.8269299999999999</v>
      </c>
      <c r="T268" s="46">
        <v>3</v>
      </c>
      <c r="U268" s="46">
        <v>33</v>
      </c>
      <c r="V268" s="46">
        <v>54.262500000000003</v>
      </c>
      <c r="W268" s="46">
        <v>7.7970699999999997</v>
      </c>
      <c r="X268" s="46">
        <v>13</v>
      </c>
      <c r="Y268" s="46">
        <v>80</v>
      </c>
      <c r="Z268" s="46">
        <v>400.85500000000002</v>
      </c>
      <c r="AA268" s="46">
        <v>12.969099999999999</v>
      </c>
      <c r="AB268" s="46">
        <v>337</v>
      </c>
      <c r="AC268" s="46">
        <v>447</v>
      </c>
      <c r="AD268" s="46">
        <v>7624260</v>
      </c>
      <c r="AE268" s="46">
        <v>304.66800000000001</v>
      </c>
      <c r="AF268" s="46">
        <v>9.3592300000000002</v>
      </c>
      <c r="AG268" s="46">
        <v>258</v>
      </c>
      <c r="AH268" s="46">
        <v>338</v>
      </c>
      <c r="AI268" s="46">
        <v>5794790</v>
      </c>
      <c r="AJ268" s="46">
        <v>279.28899999999999</v>
      </c>
      <c r="AK268" s="46">
        <v>8.4802700000000009</v>
      </c>
      <c r="AL268" s="46">
        <v>237</v>
      </c>
      <c r="AM268" s="46">
        <v>309</v>
      </c>
      <c r="AN268" s="46">
        <v>5312070</v>
      </c>
      <c r="AO268" s="46">
        <v>1.28593</v>
      </c>
      <c r="AP268" s="46">
        <v>0.21598000000000001</v>
      </c>
      <c r="AQ268" s="46">
        <v>0.79447199999999996</v>
      </c>
      <c r="AR268" s="46">
        <v>1.6930499999999999</v>
      </c>
      <c r="AS268" s="46">
        <v>24458.400000000001</v>
      </c>
      <c r="AT268" s="46">
        <v>1.3989799999999999</v>
      </c>
      <c r="AU268" s="46">
        <v>0.87882099999999996</v>
      </c>
      <c r="AV268" s="46">
        <v>1.8233299999999999</v>
      </c>
      <c r="AW268" s="46">
        <v>0.22481100000000001</v>
      </c>
      <c r="AX268" s="46">
        <v>26608.6</v>
      </c>
      <c r="AY268" s="46">
        <v>2.1738599999999999</v>
      </c>
      <c r="AZ268" s="46">
        <v>0.273808</v>
      </c>
      <c r="BA268" s="46">
        <v>1.47228</v>
      </c>
      <c r="BB268" s="46">
        <v>2.6991399999999999</v>
      </c>
      <c r="BC268" s="46">
        <v>41346.699999999997</v>
      </c>
    </row>
    <row r="269" spans="1:55" ht="14.25" x14ac:dyDescent="0.25">
      <c r="A269" s="49" t="s">
        <v>2685</v>
      </c>
      <c r="B269" s="38" t="s">
        <v>429</v>
      </c>
      <c r="C269" s="45" t="s">
        <v>1947</v>
      </c>
      <c r="D269" s="46">
        <v>52</v>
      </c>
      <c r="E269" s="80">
        <v>74733</v>
      </c>
      <c r="F269" s="46">
        <v>260.23200000000003</v>
      </c>
      <c r="G269" s="46">
        <v>6.7023999999999999</v>
      </c>
      <c r="H269" s="46">
        <v>247</v>
      </c>
      <c r="I269" s="46">
        <v>279</v>
      </c>
      <c r="J269" s="46">
        <v>1448.49</v>
      </c>
      <c r="K269" s="46">
        <v>9.7959700000000005</v>
      </c>
      <c r="L269" s="46">
        <v>1427</v>
      </c>
      <c r="M269" s="46">
        <v>1472</v>
      </c>
      <c r="N269" s="46">
        <v>200</v>
      </c>
      <c r="O269" s="46">
        <v>0</v>
      </c>
      <c r="P269" s="46">
        <v>200</v>
      </c>
      <c r="Q269" s="46">
        <v>200</v>
      </c>
      <c r="R269" s="46">
        <v>8.0071999999999992</v>
      </c>
      <c r="S269" s="46">
        <v>3.4513500000000001</v>
      </c>
      <c r="T269" s="46">
        <v>6</v>
      </c>
      <c r="U269" s="46">
        <v>45</v>
      </c>
      <c r="V269" s="46">
        <v>55.049799999999998</v>
      </c>
      <c r="W269" s="46">
        <v>5.4381700000000004</v>
      </c>
      <c r="X269" s="46">
        <v>40</v>
      </c>
      <c r="Y269" s="46">
        <v>70</v>
      </c>
      <c r="Z269" s="46">
        <v>449.35500000000002</v>
      </c>
      <c r="AA269" s="46">
        <v>17.241900000000001</v>
      </c>
      <c r="AB269" s="46">
        <v>415</v>
      </c>
      <c r="AC269" s="46">
        <v>505</v>
      </c>
      <c r="AD269" s="46">
        <v>33580800</v>
      </c>
      <c r="AE269" s="46">
        <v>341.47</v>
      </c>
      <c r="AF269" s="46">
        <v>12.850899999999999</v>
      </c>
      <c r="AG269" s="46">
        <v>317</v>
      </c>
      <c r="AH269" s="46">
        <v>383</v>
      </c>
      <c r="AI269" s="46">
        <v>25518400</v>
      </c>
      <c r="AJ269" s="46">
        <v>313.10399999999998</v>
      </c>
      <c r="AK269" s="46">
        <v>11.7125</v>
      </c>
      <c r="AL269" s="46">
        <v>291</v>
      </c>
      <c r="AM269" s="46">
        <v>351</v>
      </c>
      <c r="AN269" s="46">
        <v>23398500</v>
      </c>
      <c r="AO269" s="46">
        <v>0.95727899999999999</v>
      </c>
      <c r="AP269" s="46">
        <v>0.11293499999999999</v>
      </c>
      <c r="AQ269" s="46">
        <v>0.66463799999999995</v>
      </c>
      <c r="AR269" s="46">
        <v>2.2944300000000002</v>
      </c>
      <c r="AS269" s="46">
        <v>71538.399999999994</v>
      </c>
      <c r="AT269" s="46">
        <v>1.05854</v>
      </c>
      <c r="AU269" s="46">
        <v>0.75361800000000001</v>
      </c>
      <c r="AV269" s="46">
        <v>2.4450799999999999</v>
      </c>
      <c r="AW269" s="46">
        <v>0.116873</v>
      </c>
      <c r="AX269" s="46">
        <v>79105.399999999994</v>
      </c>
      <c r="AY269" s="46">
        <v>1.77867</v>
      </c>
      <c r="AZ269" s="46">
        <v>0.151722</v>
      </c>
      <c r="BA269" s="46">
        <v>1.3964700000000001</v>
      </c>
      <c r="BB269" s="46">
        <v>3.4956100000000001</v>
      </c>
      <c r="BC269" s="46">
        <v>132922</v>
      </c>
    </row>
    <row r="270" spans="1:55" ht="14.25" x14ac:dyDescent="0.25">
      <c r="A270" s="49" t="s">
        <v>2686</v>
      </c>
      <c r="B270" s="38" t="s">
        <v>1644</v>
      </c>
      <c r="C270" s="45" t="s">
        <v>1948</v>
      </c>
      <c r="D270" s="46">
        <v>53</v>
      </c>
      <c r="E270" s="80">
        <v>266</v>
      </c>
      <c r="F270" s="46">
        <v>309.99599999999998</v>
      </c>
      <c r="G270" s="46">
        <v>25.1294</v>
      </c>
      <c r="H270" s="46">
        <v>276</v>
      </c>
      <c r="I270" s="46">
        <v>341</v>
      </c>
      <c r="J270" s="46">
        <v>1577.77</v>
      </c>
      <c r="K270" s="46">
        <v>5.8441599999999996</v>
      </c>
      <c r="L270" s="46">
        <v>1569</v>
      </c>
      <c r="M270" s="46">
        <v>1586</v>
      </c>
      <c r="N270" s="46">
        <v>83.533799999999999</v>
      </c>
      <c r="O270" s="46">
        <v>86.113200000000006</v>
      </c>
      <c r="P270" s="46">
        <v>18</v>
      </c>
      <c r="Q270" s="46">
        <v>200</v>
      </c>
      <c r="R270" s="46">
        <v>17.248100000000001</v>
      </c>
      <c r="S270" s="46">
        <v>11.963200000000001</v>
      </c>
      <c r="T270" s="46">
        <v>8</v>
      </c>
      <c r="U270" s="46">
        <v>33</v>
      </c>
      <c r="V270" s="46">
        <v>87.142899999999997</v>
      </c>
      <c r="W270" s="46">
        <v>9.5831499999999998</v>
      </c>
      <c r="X270" s="46">
        <v>80</v>
      </c>
      <c r="Y270" s="46">
        <v>100</v>
      </c>
      <c r="Z270" s="46">
        <v>489.60899999999998</v>
      </c>
      <c r="AA270" s="46">
        <v>13.7392</v>
      </c>
      <c r="AB270" s="46">
        <v>436</v>
      </c>
      <c r="AC270" s="46">
        <v>553</v>
      </c>
      <c r="AD270" s="46">
        <v>130236</v>
      </c>
      <c r="AE270" s="46">
        <v>369.70299999999997</v>
      </c>
      <c r="AF270" s="46">
        <v>10.7524</v>
      </c>
      <c r="AG270" s="46">
        <v>329</v>
      </c>
      <c r="AH270" s="46">
        <v>416</v>
      </c>
      <c r="AI270" s="46">
        <v>98341</v>
      </c>
      <c r="AJ270" s="46">
        <v>338.33499999999998</v>
      </c>
      <c r="AK270" s="46">
        <v>9.9885699999999993</v>
      </c>
      <c r="AL270" s="46">
        <v>302</v>
      </c>
      <c r="AM270" s="46">
        <v>381</v>
      </c>
      <c r="AN270" s="46">
        <v>89997</v>
      </c>
      <c r="AO270" s="46">
        <v>0.36394100000000001</v>
      </c>
      <c r="AP270" s="46">
        <v>0.21270800000000001</v>
      </c>
      <c r="AQ270" s="46">
        <v>0.17100499999999999</v>
      </c>
      <c r="AR270" s="46">
        <v>0.70625199999999999</v>
      </c>
      <c r="AS270" s="46">
        <v>96.808300000000003</v>
      </c>
      <c r="AT270" s="46">
        <v>0.40476899999999999</v>
      </c>
      <c r="AU270" s="46">
        <v>0.18708</v>
      </c>
      <c r="AV270" s="46">
        <v>0.79356000000000004</v>
      </c>
      <c r="AW270" s="46">
        <v>0.24440700000000001</v>
      </c>
      <c r="AX270" s="46">
        <v>107.669</v>
      </c>
      <c r="AY270" s="46">
        <v>0.72266200000000003</v>
      </c>
      <c r="AZ270" s="46">
        <v>0.49073699999999998</v>
      </c>
      <c r="BA270" s="46">
        <v>0.30711699999999997</v>
      </c>
      <c r="BB270" s="46">
        <v>1.4625699999999999</v>
      </c>
      <c r="BC270" s="46">
        <v>192.22800000000001</v>
      </c>
    </row>
    <row r="271" spans="1:55" ht="14.25" x14ac:dyDescent="0.25">
      <c r="A271" s="49" t="s">
        <v>2687</v>
      </c>
      <c r="B271" s="38" t="s">
        <v>433</v>
      </c>
      <c r="C271" s="45" t="s">
        <v>1949</v>
      </c>
      <c r="D271" s="46">
        <v>54</v>
      </c>
      <c r="E271" s="80">
        <v>26918</v>
      </c>
      <c r="F271" s="46">
        <v>406.803</v>
      </c>
      <c r="G271" s="46">
        <v>32.753</v>
      </c>
      <c r="H271" s="46">
        <v>359</v>
      </c>
      <c r="I271" s="46">
        <v>513</v>
      </c>
      <c r="J271" s="46">
        <v>1478</v>
      </c>
      <c r="K271" s="46">
        <v>9.0940700000000003</v>
      </c>
      <c r="L271" s="46">
        <v>1456</v>
      </c>
      <c r="M271" s="46">
        <v>1498</v>
      </c>
      <c r="N271" s="46">
        <v>161.58199999999999</v>
      </c>
      <c r="O271" s="46">
        <v>35.603400000000001</v>
      </c>
      <c r="P271" s="46">
        <v>90</v>
      </c>
      <c r="Q271" s="46">
        <v>200</v>
      </c>
      <c r="R271" s="46">
        <v>27.2807</v>
      </c>
      <c r="S271" s="46">
        <v>4.8072299999999997</v>
      </c>
      <c r="T271" s="46">
        <v>13</v>
      </c>
      <c r="U271" s="46">
        <v>33</v>
      </c>
      <c r="V271" s="46">
        <v>95.5655</v>
      </c>
      <c r="W271" s="46">
        <v>7.7922000000000002</v>
      </c>
      <c r="X271" s="46">
        <v>60</v>
      </c>
      <c r="Y271" s="46">
        <v>100</v>
      </c>
      <c r="Z271" s="46">
        <v>697.86900000000003</v>
      </c>
      <c r="AA271" s="46">
        <v>51.515099999999997</v>
      </c>
      <c r="AB271" s="46">
        <v>539</v>
      </c>
      <c r="AC271" s="46">
        <v>857</v>
      </c>
      <c r="AD271" s="46">
        <v>18785200</v>
      </c>
      <c r="AE271" s="46">
        <v>526.10599999999999</v>
      </c>
      <c r="AF271" s="46">
        <v>38.395899999999997</v>
      </c>
      <c r="AG271" s="46">
        <v>409</v>
      </c>
      <c r="AH271" s="46">
        <v>645</v>
      </c>
      <c r="AI271" s="46">
        <v>14161700</v>
      </c>
      <c r="AJ271" s="46">
        <v>481.18400000000003</v>
      </c>
      <c r="AK271" s="46">
        <v>34.978900000000003</v>
      </c>
      <c r="AL271" s="46">
        <v>375</v>
      </c>
      <c r="AM271" s="46">
        <v>590</v>
      </c>
      <c r="AN271" s="46">
        <v>12952500</v>
      </c>
      <c r="AO271" s="46">
        <v>2.4985900000000001</v>
      </c>
      <c r="AP271" s="46">
        <v>1.0200199999999999</v>
      </c>
      <c r="AQ271" s="46">
        <v>0.74196700000000004</v>
      </c>
      <c r="AR271" s="46">
        <v>5.90334</v>
      </c>
      <c r="AS271" s="46">
        <v>67257</v>
      </c>
      <c r="AT271" s="46">
        <v>2.6497700000000002</v>
      </c>
      <c r="AU271" s="46">
        <v>0.83094800000000002</v>
      </c>
      <c r="AV271" s="46">
        <v>6.17333</v>
      </c>
      <c r="AW271" s="46">
        <v>1.05568</v>
      </c>
      <c r="AX271" s="46">
        <v>71326.600000000006</v>
      </c>
      <c r="AY271" s="46">
        <v>3.9268399999999999</v>
      </c>
      <c r="AZ271" s="46">
        <v>1.37893</v>
      </c>
      <c r="BA271" s="46">
        <v>1.5744800000000001</v>
      </c>
      <c r="BB271" s="46">
        <v>8.5850000000000009</v>
      </c>
      <c r="BC271" s="46">
        <v>105703</v>
      </c>
    </row>
    <row r="272" spans="1:55" ht="14.25" x14ac:dyDescent="0.25">
      <c r="A272" s="49" t="s">
        <v>2688</v>
      </c>
      <c r="B272" s="38" t="s">
        <v>439</v>
      </c>
      <c r="C272" s="45" t="s">
        <v>1950</v>
      </c>
      <c r="D272" s="46">
        <v>55</v>
      </c>
      <c r="E272" s="80">
        <v>19816</v>
      </c>
      <c r="F272" s="46">
        <v>326.38099999999997</v>
      </c>
      <c r="G272" s="46">
        <v>2.9196300000000002</v>
      </c>
      <c r="H272" s="46">
        <v>322</v>
      </c>
      <c r="I272" s="46">
        <v>335</v>
      </c>
      <c r="J272" s="46">
        <v>1409.71</v>
      </c>
      <c r="K272" s="46">
        <v>7.8268199999999997</v>
      </c>
      <c r="L272" s="46">
        <v>1393</v>
      </c>
      <c r="M272" s="46">
        <v>1424</v>
      </c>
      <c r="N272" s="46">
        <v>200</v>
      </c>
      <c r="O272" s="46">
        <v>0</v>
      </c>
      <c r="P272" s="46">
        <v>200</v>
      </c>
      <c r="Q272" s="46">
        <v>200</v>
      </c>
      <c r="R272" s="46">
        <v>10.6671</v>
      </c>
      <c r="S272" s="46">
        <v>1.2451000000000001</v>
      </c>
      <c r="T272" s="46">
        <v>10</v>
      </c>
      <c r="U272" s="46">
        <v>15</v>
      </c>
      <c r="V272" s="46">
        <v>49.588999999999999</v>
      </c>
      <c r="W272" s="46">
        <v>4.5220700000000003</v>
      </c>
      <c r="X272" s="46">
        <v>40</v>
      </c>
      <c r="Y272" s="46">
        <v>66</v>
      </c>
      <c r="Z272" s="46">
        <v>534.23900000000003</v>
      </c>
      <c r="AA272" s="46">
        <v>15.2098</v>
      </c>
      <c r="AB272" s="46">
        <v>503</v>
      </c>
      <c r="AC272" s="46">
        <v>588</v>
      </c>
      <c r="AD272" s="46">
        <v>10586500</v>
      </c>
      <c r="AE272" s="46">
        <v>406.47800000000001</v>
      </c>
      <c r="AF272" s="46">
        <v>11.2738</v>
      </c>
      <c r="AG272" s="46">
        <v>384</v>
      </c>
      <c r="AH272" s="46">
        <v>446</v>
      </c>
      <c r="AI272" s="46">
        <v>8054780</v>
      </c>
      <c r="AJ272" s="46">
        <v>372.88</v>
      </c>
      <c r="AK272" s="46">
        <v>10.2638</v>
      </c>
      <c r="AL272" s="46">
        <v>352</v>
      </c>
      <c r="AM272" s="46">
        <v>409</v>
      </c>
      <c r="AN272" s="46">
        <v>7389000</v>
      </c>
      <c r="AO272" s="46">
        <v>2.3782000000000001</v>
      </c>
      <c r="AP272" s="46">
        <v>0.146395</v>
      </c>
      <c r="AQ272" s="46">
        <v>1.83247</v>
      </c>
      <c r="AR272" s="46">
        <v>3.0517400000000001</v>
      </c>
      <c r="AS272" s="46">
        <v>47126.3</v>
      </c>
      <c r="AT272" s="46">
        <v>2.5329999999999999</v>
      </c>
      <c r="AU272" s="46">
        <v>1.96417</v>
      </c>
      <c r="AV272" s="46">
        <v>3.2341000000000002</v>
      </c>
      <c r="AW272" s="46">
        <v>0.15226500000000001</v>
      </c>
      <c r="AX272" s="46">
        <v>50193.9</v>
      </c>
      <c r="AY272" s="46">
        <v>3.6842999999999999</v>
      </c>
      <c r="AZ272" s="46">
        <v>0.19114100000000001</v>
      </c>
      <c r="BA272" s="46">
        <v>2.9834100000000001</v>
      </c>
      <c r="BB272" s="46">
        <v>4.5508899999999999</v>
      </c>
      <c r="BC272" s="46">
        <v>73008.100000000006</v>
      </c>
    </row>
    <row r="273" spans="1:55" ht="14.25" x14ac:dyDescent="0.25">
      <c r="A273" s="49" t="s">
        <v>2689</v>
      </c>
      <c r="B273" s="38" t="s">
        <v>302</v>
      </c>
      <c r="C273" s="45" t="s">
        <v>1951</v>
      </c>
      <c r="D273" s="46">
        <v>56</v>
      </c>
      <c r="E273" s="80">
        <v>25363</v>
      </c>
      <c r="F273" s="46">
        <v>300.11900000000003</v>
      </c>
      <c r="G273" s="46">
        <v>7.3708499999999999</v>
      </c>
      <c r="H273" s="46">
        <v>289</v>
      </c>
      <c r="I273" s="46">
        <v>330</v>
      </c>
      <c r="J273" s="46">
        <v>1371.23</v>
      </c>
      <c r="K273" s="46">
        <v>4.7604800000000003</v>
      </c>
      <c r="L273" s="46">
        <v>1357</v>
      </c>
      <c r="M273" s="46">
        <v>1380</v>
      </c>
      <c r="N273" s="46">
        <v>189.54900000000001</v>
      </c>
      <c r="O273" s="46">
        <v>31.5641</v>
      </c>
      <c r="P273" s="46">
        <v>75</v>
      </c>
      <c r="Q273" s="46">
        <v>200</v>
      </c>
      <c r="R273" s="46">
        <v>12.0764</v>
      </c>
      <c r="S273" s="46">
        <v>4.0391700000000004</v>
      </c>
      <c r="T273" s="46">
        <v>3</v>
      </c>
      <c r="U273" s="46">
        <v>33</v>
      </c>
      <c r="V273" s="46">
        <v>63.842700000000001</v>
      </c>
      <c r="W273" s="46">
        <v>8.9664099999999998</v>
      </c>
      <c r="X273" s="46">
        <v>13</v>
      </c>
      <c r="Y273" s="46">
        <v>80</v>
      </c>
      <c r="Z273" s="46">
        <v>572.73900000000003</v>
      </c>
      <c r="AA273" s="46">
        <v>30.441500000000001</v>
      </c>
      <c r="AB273" s="46">
        <v>437</v>
      </c>
      <c r="AC273" s="46">
        <v>639</v>
      </c>
      <c r="AD273" s="46">
        <v>14526400</v>
      </c>
      <c r="AE273" s="46">
        <v>434.55500000000001</v>
      </c>
      <c r="AF273" s="46">
        <v>22.3414</v>
      </c>
      <c r="AG273" s="46">
        <v>335</v>
      </c>
      <c r="AH273" s="46">
        <v>483</v>
      </c>
      <c r="AI273" s="46">
        <v>11021600</v>
      </c>
      <c r="AJ273" s="46">
        <v>398.23099999999999</v>
      </c>
      <c r="AK273" s="46">
        <v>20.261800000000001</v>
      </c>
      <c r="AL273" s="46">
        <v>308</v>
      </c>
      <c r="AM273" s="46">
        <v>443</v>
      </c>
      <c r="AN273" s="46">
        <v>10100300</v>
      </c>
      <c r="AO273" s="46">
        <v>1.5139899999999999</v>
      </c>
      <c r="AP273" s="46">
        <v>0.41017799999999999</v>
      </c>
      <c r="AQ273" s="46">
        <v>0.38611099999999998</v>
      </c>
      <c r="AR273" s="46">
        <v>2.76532</v>
      </c>
      <c r="AS273" s="46">
        <v>38399.4</v>
      </c>
      <c r="AT273" s="46">
        <v>1.6313200000000001</v>
      </c>
      <c r="AU273" s="46">
        <v>0.40997600000000001</v>
      </c>
      <c r="AV273" s="46">
        <v>2.9377399999999998</v>
      </c>
      <c r="AW273" s="46">
        <v>0.43584600000000001</v>
      </c>
      <c r="AX273" s="46">
        <v>41375.1</v>
      </c>
      <c r="AY273" s="46">
        <v>2.5413399999999999</v>
      </c>
      <c r="AZ273" s="46">
        <v>0.607186</v>
      </c>
      <c r="BA273" s="46">
        <v>0.69986300000000001</v>
      </c>
      <c r="BB273" s="46">
        <v>4.1831399999999999</v>
      </c>
      <c r="BC273" s="46">
        <v>64455.9</v>
      </c>
    </row>
    <row r="274" spans="1:55" ht="14.25" x14ac:dyDescent="0.25">
      <c r="A274" s="49" t="s">
        <v>2690</v>
      </c>
      <c r="B274" s="38" t="s">
        <v>790</v>
      </c>
      <c r="C274" s="45" t="s">
        <v>1952</v>
      </c>
      <c r="D274" s="46">
        <v>57</v>
      </c>
      <c r="E274" s="80">
        <v>22667</v>
      </c>
      <c r="F274" s="46">
        <v>469.78500000000003</v>
      </c>
      <c r="G274" s="46">
        <v>29.384399999999999</v>
      </c>
      <c r="H274" s="46">
        <v>435</v>
      </c>
      <c r="I274" s="46">
        <v>602</v>
      </c>
      <c r="J274" s="46">
        <v>1473.84</v>
      </c>
      <c r="K274" s="46">
        <v>5.4799100000000003</v>
      </c>
      <c r="L274" s="46">
        <v>1444</v>
      </c>
      <c r="M274" s="46">
        <v>1484</v>
      </c>
      <c r="N274" s="46">
        <v>184.77</v>
      </c>
      <c r="O274" s="46">
        <v>30.4161</v>
      </c>
      <c r="P274" s="46">
        <v>110</v>
      </c>
      <c r="Q274" s="46">
        <v>200</v>
      </c>
      <c r="R274" s="46">
        <v>22.878699999999998</v>
      </c>
      <c r="S274" s="46">
        <v>6.3654200000000003</v>
      </c>
      <c r="T274" s="46">
        <v>15</v>
      </c>
      <c r="U274" s="46">
        <v>45</v>
      </c>
      <c r="V274" s="46">
        <v>89.886499999999998</v>
      </c>
      <c r="W274" s="46">
        <v>12.6477</v>
      </c>
      <c r="X274" s="46">
        <v>60</v>
      </c>
      <c r="Y274" s="46">
        <v>100</v>
      </c>
      <c r="Z274" s="46">
        <v>752.61199999999997</v>
      </c>
      <c r="AA274" s="46">
        <v>67.806100000000001</v>
      </c>
      <c r="AB274" s="46">
        <v>631</v>
      </c>
      <c r="AC274" s="46">
        <v>925</v>
      </c>
      <c r="AD274" s="46">
        <v>17059500</v>
      </c>
      <c r="AE274" s="46">
        <v>568.03</v>
      </c>
      <c r="AF274" s="46">
        <v>49.988199999999999</v>
      </c>
      <c r="AG274" s="46">
        <v>479</v>
      </c>
      <c r="AH274" s="46">
        <v>697</v>
      </c>
      <c r="AI274" s="46">
        <v>12875500</v>
      </c>
      <c r="AJ274" s="46">
        <v>519.68899999999996</v>
      </c>
      <c r="AK274" s="46">
        <v>45.405999999999999</v>
      </c>
      <c r="AL274" s="46">
        <v>439</v>
      </c>
      <c r="AM274" s="46">
        <v>637</v>
      </c>
      <c r="AN274" s="46">
        <v>11779800</v>
      </c>
      <c r="AO274" s="46">
        <v>4.4084700000000003</v>
      </c>
      <c r="AP274" s="46">
        <v>0.85379300000000002</v>
      </c>
      <c r="AQ274" s="46">
        <v>2.4686900000000001</v>
      </c>
      <c r="AR274" s="46">
        <v>8.0158500000000004</v>
      </c>
      <c r="AS274" s="46">
        <v>99926.9</v>
      </c>
      <c r="AT274" s="46">
        <v>4.6285499999999997</v>
      </c>
      <c r="AU274" s="46">
        <v>2.6181000000000001</v>
      </c>
      <c r="AV274" s="46">
        <v>8.3771100000000001</v>
      </c>
      <c r="AW274" s="46">
        <v>0.88447399999999998</v>
      </c>
      <c r="AX274" s="46">
        <v>104915</v>
      </c>
      <c r="AY274" s="46">
        <v>6.5068799999999998</v>
      </c>
      <c r="AZ274" s="46">
        <v>1.1489400000000001</v>
      </c>
      <c r="BA274" s="46">
        <v>3.9293999999999998</v>
      </c>
      <c r="BB274" s="46">
        <v>11.406000000000001</v>
      </c>
      <c r="BC274" s="46">
        <v>147492</v>
      </c>
    </row>
    <row r="275" spans="1:55" ht="14.25" x14ac:dyDescent="0.25">
      <c r="A275" s="49" t="s">
        <v>2691</v>
      </c>
      <c r="B275" s="38" t="s">
        <v>2392</v>
      </c>
      <c r="C275" s="45" t="s">
        <v>1953</v>
      </c>
      <c r="D275" s="46">
        <v>58</v>
      </c>
      <c r="E275" s="80">
        <v>2821</v>
      </c>
      <c r="F275" s="46">
        <v>726.70699999999999</v>
      </c>
      <c r="G275" s="46">
        <v>39.196300000000001</v>
      </c>
      <c r="H275" s="46">
        <v>643</v>
      </c>
      <c r="I275" s="46">
        <v>799</v>
      </c>
      <c r="J275" s="46">
        <v>1095.9000000000001</v>
      </c>
      <c r="K275" s="46">
        <v>5.9301399999999997</v>
      </c>
      <c r="L275" s="46">
        <v>1084</v>
      </c>
      <c r="M275" s="46">
        <v>1114</v>
      </c>
      <c r="N275" s="46">
        <v>161.96299999999999</v>
      </c>
      <c r="O275" s="46">
        <v>43.889099999999999</v>
      </c>
      <c r="P275" s="46">
        <v>5</v>
      </c>
      <c r="Q275" s="46">
        <v>200</v>
      </c>
      <c r="R275" s="46">
        <v>15.368600000000001</v>
      </c>
      <c r="S275" s="46">
        <v>8.4302499999999991</v>
      </c>
      <c r="T275" s="46">
        <v>3</v>
      </c>
      <c r="U275" s="46">
        <v>45</v>
      </c>
      <c r="V275" s="46">
        <v>64.570800000000006</v>
      </c>
      <c r="W275" s="46">
        <v>18.489100000000001</v>
      </c>
      <c r="X275" s="46">
        <v>19</v>
      </c>
      <c r="Y275" s="46">
        <v>94</v>
      </c>
      <c r="Z275" s="46">
        <v>1594.55</v>
      </c>
      <c r="AA275" s="46">
        <v>142.33199999999999</v>
      </c>
      <c r="AB275" s="46">
        <v>1199</v>
      </c>
      <c r="AC275" s="46">
        <v>1911</v>
      </c>
      <c r="AD275" s="46">
        <v>4487070</v>
      </c>
      <c r="AE275" s="46">
        <v>1209.98</v>
      </c>
      <c r="AF275" s="46">
        <v>104.298</v>
      </c>
      <c r="AG275" s="46">
        <v>918</v>
      </c>
      <c r="AH275" s="46">
        <v>1442</v>
      </c>
      <c r="AI275" s="46">
        <v>3404870</v>
      </c>
      <c r="AJ275" s="46">
        <v>1108.96</v>
      </c>
      <c r="AK275" s="46">
        <v>94.515699999999995</v>
      </c>
      <c r="AL275" s="46">
        <v>844</v>
      </c>
      <c r="AM275" s="46">
        <v>1319</v>
      </c>
      <c r="AN275" s="46">
        <v>3120610</v>
      </c>
      <c r="AO275" s="46">
        <v>25.788599999999999</v>
      </c>
      <c r="AP275" s="46">
        <v>6.9254499999999997</v>
      </c>
      <c r="AQ275" s="46">
        <v>11.7858</v>
      </c>
      <c r="AR275" s="46">
        <v>44.292900000000003</v>
      </c>
      <c r="AS275" s="46">
        <v>72569</v>
      </c>
      <c r="AT275" s="46">
        <v>26.8078</v>
      </c>
      <c r="AU275" s="46">
        <v>12.2806</v>
      </c>
      <c r="AV275" s="46">
        <v>46.059699999999999</v>
      </c>
      <c r="AW275" s="46">
        <v>7.1975499999999997</v>
      </c>
      <c r="AX275" s="46">
        <v>75437.2</v>
      </c>
      <c r="AY275" s="46">
        <v>37.025700000000001</v>
      </c>
      <c r="AZ275" s="46">
        <v>9.6773299999999995</v>
      </c>
      <c r="BA275" s="46">
        <v>17.249700000000001</v>
      </c>
      <c r="BB275" s="46">
        <v>62.800199999999997</v>
      </c>
      <c r="BC275" s="46">
        <v>104190</v>
      </c>
    </row>
    <row r="276" spans="1:55" ht="14.25" x14ac:dyDescent="0.25">
      <c r="A276" s="49" t="s">
        <v>2692</v>
      </c>
      <c r="B276" s="38" t="s">
        <v>458</v>
      </c>
      <c r="C276" s="45" t="s">
        <v>1954</v>
      </c>
      <c r="D276" s="46">
        <v>59</v>
      </c>
      <c r="E276" s="80">
        <v>27070</v>
      </c>
      <c r="F276" s="46">
        <v>362.05599999999998</v>
      </c>
      <c r="G276" s="46">
        <v>18.476400000000002</v>
      </c>
      <c r="H276" s="46">
        <v>334</v>
      </c>
      <c r="I276" s="46">
        <v>425</v>
      </c>
      <c r="J276" s="46">
        <v>1459.74</v>
      </c>
      <c r="K276" s="46">
        <v>4.1933499999999997</v>
      </c>
      <c r="L276" s="46">
        <v>1449</v>
      </c>
      <c r="M276" s="46">
        <v>1469</v>
      </c>
      <c r="N276" s="46">
        <v>199.84700000000001</v>
      </c>
      <c r="O276" s="46">
        <v>3.7435499999999999</v>
      </c>
      <c r="P276" s="46">
        <v>75</v>
      </c>
      <c r="Q276" s="46">
        <v>200</v>
      </c>
      <c r="R276" s="46">
        <v>27.880299999999998</v>
      </c>
      <c r="S276" s="46">
        <v>7.1375799999999998</v>
      </c>
      <c r="T276" s="46">
        <v>15</v>
      </c>
      <c r="U276" s="46">
        <v>33</v>
      </c>
      <c r="V276" s="46">
        <v>85.941599999999994</v>
      </c>
      <c r="W276" s="46">
        <v>8.24376</v>
      </c>
      <c r="X276" s="46">
        <v>60</v>
      </c>
      <c r="Y276" s="46">
        <v>100</v>
      </c>
      <c r="Z276" s="46">
        <v>633.13499999999999</v>
      </c>
      <c r="AA276" s="46">
        <v>34.036999999999999</v>
      </c>
      <c r="AB276" s="46">
        <v>535</v>
      </c>
      <c r="AC276" s="46">
        <v>754</v>
      </c>
      <c r="AD276" s="46">
        <v>17139000</v>
      </c>
      <c r="AE276" s="46">
        <v>478.23500000000001</v>
      </c>
      <c r="AF276" s="46">
        <v>25.1248</v>
      </c>
      <c r="AG276" s="46">
        <v>406</v>
      </c>
      <c r="AH276" s="46">
        <v>568</v>
      </c>
      <c r="AI276" s="46">
        <v>12945800</v>
      </c>
      <c r="AJ276" s="46">
        <v>437.66199999999998</v>
      </c>
      <c r="AK276" s="46">
        <v>22.8277</v>
      </c>
      <c r="AL276" s="46">
        <v>372</v>
      </c>
      <c r="AM276" s="46">
        <v>519</v>
      </c>
      <c r="AN276" s="46">
        <v>11847500</v>
      </c>
      <c r="AO276" s="46">
        <v>2.4561999999999999</v>
      </c>
      <c r="AP276" s="46">
        <v>0.474055</v>
      </c>
      <c r="AQ276" s="46">
        <v>1.0001599999999999</v>
      </c>
      <c r="AR276" s="46">
        <v>5.8874899999999997</v>
      </c>
      <c r="AS276" s="46">
        <v>66489.399999999994</v>
      </c>
      <c r="AT276" s="46">
        <v>2.6075300000000001</v>
      </c>
      <c r="AU276" s="46">
        <v>1.1032999999999999</v>
      </c>
      <c r="AV276" s="46">
        <v>6.16852</v>
      </c>
      <c r="AW276" s="46">
        <v>0.491342</v>
      </c>
      <c r="AX276" s="46">
        <v>70585.7</v>
      </c>
      <c r="AY276" s="46">
        <v>3.8348599999999999</v>
      </c>
      <c r="AZ276" s="46">
        <v>0.63316300000000003</v>
      </c>
      <c r="BA276" s="46">
        <v>1.88456</v>
      </c>
      <c r="BB276" s="46">
        <v>8.3797999999999995</v>
      </c>
      <c r="BC276" s="46">
        <v>103810</v>
      </c>
    </row>
    <row r="277" spans="1:55" ht="14.25" x14ac:dyDescent="0.25">
      <c r="A277" s="49" t="s">
        <v>2693</v>
      </c>
      <c r="B277" s="38" t="s">
        <v>1382</v>
      </c>
      <c r="C277" s="45" t="s">
        <v>1955</v>
      </c>
      <c r="D277" s="46">
        <v>60</v>
      </c>
      <c r="E277" s="80">
        <v>21359</v>
      </c>
      <c r="F277" s="46">
        <v>642.923</v>
      </c>
      <c r="G277" s="46">
        <v>12.832599999999999</v>
      </c>
      <c r="H277" s="46">
        <v>595</v>
      </c>
      <c r="I277" s="46">
        <v>659</v>
      </c>
      <c r="J277" s="46">
        <v>1134.3699999999999</v>
      </c>
      <c r="K277" s="46">
        <v>5.7960399999999996</v>
      </c>
      <c r="L277" s="46">
        <v>1118</v>
      </c>
      <c r="M277" s="46">
        <v>1148</v>
      </c>
      <c r="N277" s="46">
        <v>199.66300000000001</v>
      </c>
      <c r="O277" s="46">
        <v>7.1692099999999996</v>
      </c>
      <c r="P277" s="46">
        <v>47</v>
      </c>
      <c r="Q277" s="46">
        <v>200</v>
      </c>
      <c r="R277" s="46">
        <v>23.962399999999999</v>
      </c>
      <c r="S277" s="46">
        <v>14.817600000000001</v>
      </c>
      <c r="T277" s="46">
        <v>3</v>
      </c>
      <c r="U277" s="46">
        <v>45</v>
      </c>
      <c r="V277" s="46">
        <v>78.773200000000003</v>
      </c>
      <c r="W277" s="46">
        <v>29.5002</v>
      </c>
      <c r="X277" s="46">
        <v>13</v>
      </c>
      <c r="Y277" s="46">
        <v>100</v>
      </c>
      <c r="Z277" s="46">
        <v>1496.89</v>
      </c>
      <c r="AA277" s="46">
        <v>218.29900000000001</v>
      </c>
      <c r="AB277" s="46">
        <v>1055</v>
      </c>
      <c r="AC277" s="46">
        <v>1718</v>
      </c>
      <c r="AD277" s="46">
        <v>31972100</v>
      </c>
      <c r="AE277" s="46">
        <v>1131.92</v>
      </c>
      <c r="AF277" s="46">
        <v>159.392</v>
      </c>
      <c r="AG277" s="46">
        <v>809</v>
      </c>
      <c r="AH277" s="46">
        <v>1294</v>
      </c>
      <c r="AI277" s="46">
        <v>24176600</v>
      </c>
      <c r="AJ277" s="46">
        <v>1036.28</v>
      </c>
      <c r="AK277" s="46">
        <v>144.292</v>
      </c>
      <c r="AL277" s="46">
        <v>744</v>
      </c>
      <c r="AM277" s="46">
        <v>1184</v>
      </c>
      <c r="AN277" s="46">
        <v>22134000</v>
      </c>
      <c r="AO277" s="46">
        <v>19.451000000000001</v>
      </c>
      <c r="AP277" s="46">
        <v>2.5456099999999999</v>
      </c>
      <c r="AQ277" s="46">
        <v>11.932399999999999</v>
      </c>
      <c r="AR277" s="46">
        <v>26.753799999999998</v>
      </c>
      <c r="AS277" s="46">
        <v>415455</v>
      </c>
      <c r="AT277" s="46">
        <v>20.221299999999999</v>
      </c>
      <c r="AU277" s="46">
        <v>12.4299</v>
      </c>
      <c r="AV277" s="46">
        <v>27.866499999999998</v>
      </c>
      <c r="AW277" s="46">
        <v>2.6556000000000002</v>
      </c>
      <c r="AX277" s="46">
        <v>431907</v>
      </c>
      <c r="AY277" s="46">
        <v>27.934699999999999</v>
      </c>
      <c r="AZ277" s="46">
        <v>3.4311500000000001</v>
      </c>
      <c r="BA277" s="46">
        <v>17.359400000000001</v>
      </c>
      <c r="BB277" s="46">
        <v>37.522300000000001</v>
      </c>
      <c r="BC277" s="46">
        <v>596657</v>
      </c>
    </row>
    <row r="278" spans="1:55" ht="14.25" x14ac:dyDescent="0.25">
      <c r="A278" s="49" t="s">
        <v>2694</v>
      </c>
      <c r="B278" s="38" t="s">
        <v>446</v>
      </c>
      <c r="C278" s="45" t="s">
        <v>1956</v>
      </c>
      <c r="D278" s="46">
        <v>61</v>
      </c>
      <c r="E278" s="80">
        <v>13131</v>
      </c>
      <c r="F278" s="46">
        <v>278.04599999999999</v>
      </c>
      <c r="G278" s="46">
        <v>9.3269199999999994</v>
      </c>
      <c r="H278" s="46">
        <v>266</v>
      </c>
      <c r="I278" s="46">
        <v>320</v>
      </c>
      <c r="J278" s="46">
        <v>1444.62</v>
      </c>
      <c r="K278" s="46">
        <v>5.3250400000000004</v>
      </c>
      <c r="L278" s="46">
        <v>1426</v>
      </c>
      <c r="M278" s="46">
        <v>1458</v>
      </c>
      <c r="N278" s="46">
        <v>194.208</v>
      </c>
      <c r="O278" s="46">
        <v>20.247900000000001</v>
      </c>
      <c r="P278" s="46">
        <v>64</v>
      </c>
      <c r="Q278" s="46">
        <v>200</v>
      </c>
      <c r="R278" s="46">
        <v>19.319900000000001</v>
      </c>
      <c r="S278" s="46">
        <v>4.5491700000000002</v>
      </c>
      <c r="T278" s="46">
        <v>15</v>
      </c>
      <c r="U278" s="46">
        <v>33</v>
      </c>
      <c r="V278" s="46">
        <v>70.8309</v>
      </c>
      <c r="W278" s="46">
        <v>10.3795</v>
      </c>
      <c r="X278" s="46">
        <v>60</v>
      </c>
      <c r="Y278" s="46">
        <v>94</v>
      </c>
      <c r="Z278" s="46">
        <v>507.39400000000001</v>
      </c>
      <c r="AA278" s="46">
        <v>28.604900000000001</v>
      </c>
      <c r="AB278" s="46">
        <v>460</v>
      </c>
      <c r="AC278" s="46">
        <v>623</v>
      </c>
      <c r="AD278" s="46">
        <v>6662590</v>
      </c>
      <c r="AE278" s="46">
        <v>384.35199999999998</v>
      </c>
      <c r="AF278" s="46">
        <v>20.9497</v>
      </c>
      <c r="AG278" s="46">
        <v>349</v>
      </c>
      <c r="AH278" s="46">
        <v>470</v>
      </c>
      <c r="AI278" s="46">
        <v>5046930</v>
      </c>
      <c r="AJ278" s="46">
        <v>352.04899999999998</v>
      </c>
      <c r="AK278" s="46">
        <v>18.979700000000001</v>
      </c>
      <c r="AL278" s="46">
        <v>320</v>
      </c>
      <c r="AM278" s="46">
        <v>430</v>
      </c>
      <c r="AN278" s="46">
        <v>4622760</v>
      </c>
      <c r="AO278" s="46">
        <v>1.1565399999999999</v>
      </c>
      <c r="AP278" s="46">
        <v>0.23324400000000001</v>
      </c>
      <c r="AQ278" s="46">
        <v>0.496863</v>
      </c>
      <c r="AR278" s="46">
        <v>1.9266099999999999</v>
      </c>
      <c r="AS278" s="46">
        <v>15186.5</v>
      </c>
      <c r="AT278" s="46">
        <v>1.26329</v>
      </c>
      <c r="AU278" s="46">
        <v>0.52522500000000005</v>
      </c>
      <c r="AV278" s="46">
        <v>2.0631200000000001</v>
      </c>
      <c r="AW278" s="46">
        <v>0.24224200000000001</v>
      </c>
      <c r="AX278" s="46">
        <v>16588.2</v>
      </c>
      <c r="AY278" s="46">
        <v>2.06271</v>
      </c>
      <c r="AZ278" s="46">
        <v>0.30376900000000001</v>
      </c>
      <c r="BA278" s="46">
        <v>1.09535</v>
      </c>
      <c r="BB278" s="46">
        <v>3.08961</v>
      </c>
      <c r="BC278" s="46">
        <v>27085.5</v>
      </c>
    </row>
    <row r="279" spans="1:55" ht="14.25" x14ac:dyDescent="0.25">
      <c r="A279" s="49" t="s">
        <v>2695</v>
      </c>
      <c r="B279" s="38" t="s">
        <v>447</v>
      </c>
      <c r="C279" s="45" t="s">
        <v>1957</v>
      </c>
      <c r="D279" s="46">
        <v>62</v>
      </c>
      <c r="E279" s="80">
        <v>25649</v>
      </c>
      <c r="F279" s="46">
        <v>316.09800000000001</v>
      </c>
      <c r="G279" s="46">
        <v>6.2547899999999998</v>
      </c>
      <c r="H279" s="46">
        <v>290</v>
      </c>
      <c r="I279" s="46">
        <v>328</v>
      </c>
      <c r="J279" s="46">
        <v>1336.19</v>
      </c>
      <c r="K279" s="46">
        <v>8.8007100000000005</v>
      </c>
      <c r="L279" s="46">
        <v>1318</v>
      </c>
      <c r="M279" s="46">
        <v>1361</v>
      </c>
      <c r="N279" s="46">
        <v>200</v>
      </c>
      <c r="O279" s="46">
        <v>0</v>
      </c>
      <c r="P279" s="46">
        <v>200</v>
      </c>
      <c r="Q279" s="46">
        <v>200</v>
      </c>
      <c r="R279" s="46">
        <v>12.917</v>
      </c>
      <c r="S279" s="46">
        <v>2.4488599999999998</v>
      </c>
      <c r="T279" s="46">
        <v>3</v>
      </c>
      <c r="U279" s="46">
        <v>45</v>
      </c>
      <c r="V279" s="46">
        <v>57.7393</v>
      </c>
      <c r="W279" s="46">
        <v>5.7344099999999996</v>
      </c>
      <c r="X279" s="46">
        <v>40</v>
      </c>
      <c r="Y279" s="46">
        <v>80</v>
      </c>
      <c r="Z279" s="46">
        <v>605.28200000000004</v>
      </c>
      <c r="AA279" s="46">
        <v>22.083600000000001</v>
      </c>
      <c r="AB279" s="46">
        <v>529</v>
      </c>
      <c r="AC279" s="46">
        <v>671</v>
      </c>
      <c r="AD279" s="46">
        <v>15518200</v>
      </c>
      <c r="AE279" s="46">
        <v>459.81</v>
      </c>
      <c r="AF279" s="46">
        <v>16.4146</v>
      </c>
      <c r="AG279" s="46">
        <v>403</v>
      </c>
      <c r="AH279" s="46">
        <v>508</v>
      </c>
      <c r="AI279" s="46">
        <v>11788600</v>
      </c>
      <c r="AJ279" s="46">
        <v>421.57400000000001</v>
      </c>
      <c r="AK279" s="46">
        <v>14.922700000000001</v>
      </c>
      <c r="AL279" s="46">
        <v>370</v>
      </c>
      <c r="AM279" s="46">
        <v>465</v>
      </c>
      <c r="AN279" s="46">
        <v>10808300</v>
      </c>
      <c r="AO279" s="46">
        <v>2.4260299999999999</v>
      </c>
      <c r="AP279" s="46">
        <v>0.26635500000000001</v>
      </c>
      <c r="AQ279" s="46">
        <v>1.3444499999999999</v>
      </c>
      <c r="AR279" s="46">
        <v>3.3617300000000001</v>
      </c>
      <c r="AS279" s="46">
        <v>62198.6</v>
      </c>
      <c r="AT279" s="46">
        <v>2.5814400000000002</v>
      </c>
      <c r="AU279" s="46">
        <v>1.4576899999999999</v>
      </c>
      <c r="AV279" s="46">
        <v>3.5519599999999998</v>
      </c>
      <c r="AW279" s="46">
        <v>0.27639599999999998</v>
      </c>
      <c r="AX279" s="46">
        <v>66183</v>
      </c>
      <c r="AY279" s="46">
        <v>3.7899500000000002</v>
      </c>
      <c r="AZ279" s="46">
        <v>0.35728199999999999</v>
      </c>
      <c r="BA279" s="46">
        <v>2.3682400000000001</v>
      </c>
      <c r="BB279" s="46">
        <v>4.9786299999999999</v>
      </c>
      <c r="BC279" s="46">
        <v>97166.9</v>
      </c>
    </row>
    <row r="280" spans="1:55" ht="14.25" x14ac:dyDescent="0.25">
      <c r="A280" s="49" t="s">
        <v>2696</v>
      </c>
      <c r="B280" s="38" t="s">
        <v>452</v>
      </c>
      <c r="C280" s="45" t="s">
        <v>1958</v>
      </c>
      <c r="D280" s="46">
        <v>63</v>
      </c>
      <c r="E280" s="80">
        <v>21173</v>
      </c>
      <c r="F280" s="46">
        <v>645.94000000000005</v>
      </c>
      <c r="G280" s="46">
        <v>6.2501300000000004</v>
      </c>
      <c r="H280" s="46">
        <v>632</v>
      </c>
      <c r="I280" s="46">
        <v>661</v>
      </c>
      <c r="J280" s="46">
        <v>1100.32</v>
      </c>
      <c r="K280" s="46">
        <v>6.2715300000000003</v>
      </c>
      <c r="L280" s="46">
        <v>1087</v>
      </c>
      <c r="M280" s="46">
        <v>1115</v>
      </c>
      <c r="N280" s="46">
        <v>199.66</v>
      </c>
      <c r="O280" s="46">
        <v>7.2005699999999999</v>
      </c>
      <c r="P280" s="46">
        <v>47</v>
      </c>
      <c r="Q280" s="46">
        <v>200</v>
      </c>
      <c r="R280" s="46">
        <v>21.6767</v>
      </c>
      <c r="S280" s="46">
        <v>16.891500000000001</v>
      </c>
      <c r="T280" s="46">
        <v>3</v>
      </c>
      <c r="U280" s="46">
        <v>45</v>
      </c>
      <c r="V280" s="46">
        <v>80.152900000000002</v>
      </c>
      <c r="W280" s="46">
        <v>20.142299999999999</v>
      </c>
      <c r="X280" s="46">
        <v>34</v>
      </c>
      <c r="Y280" s="46">
        <v>100</v>
      </c>
      <c r="Z280" s="46">
        <v>1598.1</v>
      </c>
      <c r="AA280" s="46">
        <v>158.726</v>
      </c>
      <c r="AB280" s="46">
        <v>1228</v>
      </c>
      <c r="AC280" s="46">
        <v>1828</v>
      </c>
      <c r="AD280" s="46">
        <v>33798300</v>
      </c>
      <c r="AE280" s="46">
        <v>1208.6600000000001</v>
      </c>
      <c r="AF280" s="46">
        <v>115.492</v>
      </c>
      <c r="AG280" s="46">
        <v>938</v>
      </c>
      <c r="AH280" s="46">
        <v>1377</v>
      </c>
      <c r="AI280" s="46">
        <v>25562000</v>
      </c>
      <c r="AJ280" s="46">
        <v>1106.57</v>
      </c>
      <c r="AK280" s="46">
        <v>104.437</v>
      </c>
      <c r="AL280" s="46">
        <v>861</v>
      </c>
      <c r="AM280" s="46">
        <v>1260</v>
      </c>
      <c r="AN280" s="46">
        <v>23402900</v>
      </c>
      <c r="AO280" s="46">
        <v>19.8567</v>
      </c>
      <c r="AP280" s="46">
        <v>2.4121600000000001</v>
      </c>
      <c r="AQ280" s="46">
        <v>11.8132</v>
      </c>
      <c r="AR280" s="46">
        <v>27.907699999999998</v>
      </c>
      <c r="AS280" s="46">
        <v>419949</v>
      </c>
      <c r="AT280" s="46">
        <v>20.6388</v>
      </c>
      <c r="AU280" s="46">
        <v>12.3147</v>
      </c>
      <c r="AV280" s="46">
        <v>29.0046</v>
      </c>
      <c r="AW280" s="46">
        <v>2.4996200000000002</v>
      </c>
      <c r="AX280" s="46">
        <v>436489</v>
      </c>
      <c r="AY280" s="46">
        <v>28.657699999999998</v>
      </c>
      <c r="AZ280" s="46">
        <v>3.3939400000000002</v>
      </c>
      <c r="BA280" s="46">
        <v>17.244199999999999</v>
      </c>
      <c r="BB280" s="46">
        <v>39.776400000000002</v>
      </c>
      <c r="BC280" s="46">
        <v>606082</v>
      </c>
    </row>
    <row r="281" spans="1:55" ht="14.25" x14ac:dyDescent="0.25">
      <c r="A281" s="49" t="s">
        <v>2697</v>
      </c>
      <c r="B281" s="38" t="s">
        <v>1648</v>
      </c>
      <c r="C281" s="45" t="s">
        <v>1959</v>
      </c>
      <c r="D281" s="46">
        <v>64</v>
      </c>
      <c r="E281" s="80">
        <v>21849</v>
      </c>
      <c r="F281" s="46">
        <v>406.90199999999999</v>
      </c>
      <c r="G281" s="46">
        <v>34.1524</v>
      </c>
      <c r="H281" s="46">
        <v>366</v>
      </c>
      <c r="I281" s="46">
        <v>526</v>
      </c>
      <c r="J281" s="46">
        <v>1252.6500000000001</v>
      </c>
      <c r="K281" s="46">
        <v>7.59788</v>
      </c>
      <c r="L281" s="46">
        <v>1234</v>
      </c>
      <c r="M281" s="46">
        <v>1269</v>
      </c>
      <c r="N281" s="46">
        <v>198.90600000000001</v>
      </c>
      <c r="O281" s="46">
        <v>9.9046900000000004</v>
      </c>
      <c r="P281" s="46">
        <v>64</v>
      </c>
      <c r="Q281" s="46">
        <v>200</v>
      </c>
      <c r="R281" s="46">
        <v>13.229699999999999</v>
      </c>
      <c r="S281" s="46">
        <v>10.2498</v>
      </c>
      <c r="T281" s="46">
        <v>3</v>
      </c>
      <c r="U281" s="46">
        <v>45</v>
      </c>
      <c r="V281" s="46">
        <v>73.756</v>
      </c>
      <c r="W281" s="46">
        <v>11.9048</v>
      </c>
      <c r="X281" s="46">
        <v>46</v>
      </c>
      <c r="Y281" s="46">
        <v>100</v>
      </c>
      <c r="Z281" s="46">
        <v>877.70500000000004</v>
      </c>
      <c r="AA281" s="46">
        <v>74.766800000000003</v>
      </c>
      <c r="AB281" s="46">
        <v>725</v>
      </c>
      <c r="AC281" s="46">
        <v>1133</v>
      </c>
      <c r="AD281" s="46">
        <v>19177000</v>
      </c>
      <c r="AE281" s="46">
        <v>664.702</v>
      </c>
      <c r="AF281" s="46">
        <v>55.599699999999999</v>
      </c>
      <c r="AG281" s="46">
        <v>552</v>
      </c>
      <c r="AH281" s="46">
        <v>856</v>
      </c>
      <c r="AI281" s="46">
        <v>14523100</v>
      </c>
      <c r="AJ281" s="46">
        <v>608.84100000000001</v>
      </c>
      <c r="AK281" s="46">
        <v>50.636899999999997</v>
      </c>
      <c r="AL281" s="46">
        <v>507</v>
      </c>
      <c r="AM281" s="46">
        <v>784</v>
      </c>
      <c r="AN281" s="46">
        <v>13302600</v>
      </c>
      <c r="AO281" s="46">
        <v>4.8204700000000003</v>
      </c>
      <c r="AP281" s="46">
        <v>1.35459</v>
      </c>
      <c r="AQ281" s="46">
        <v>3.0469599999999999</v>
      </c>
      <c r="AR281" s="46">
        <v>9.6991999999999994</v>
      </c>
      <c r="AS281" s="46">
        <v>105322</v>
      </c>
      <c r="AT281" s="46">
        <v>5.0603499999999997</v>
      </c>
      <c r="AU281" s="46">
        <v>3.22357</v>
      </c>
      <c r="AV281" s="46">
        <v>10.1127</v>
      </c>
      <c r="AW281" s="46">
        <v>1.4033899999999999</v>
      </c>
      <c r="AX281" s="46">
        <v>110564</v>
      </c>
      <c r="AY281" s="46">
        <v>7.1656500000000003</v>
      </c>
      <c r="AZ281" s="46">
        <v>1.8698699999999999</v>
      </c>
      <c r="BA281" s="46">
        <v>4.7199</v>
      </c>
      <c r="BB281" s="46">
        <v>13.983599999999999</v>
      </c>
      <c r="BC281" s="46">
        <v>156562</v>
      </c>
    </row>
    <row r="282" spans="1:55" ht="14.25" x14ac:dyDescent="0.25">
      <c r="A282" s="49" t="s">
        <v>2698</v>
      </c>
      <c r="B282" s="38" t="s">
        <v>996</v>
      </c>
      <c r="C282" s="45" t="s">
        <v>1960</v>
      </c>
      <c r="D282" s="46">
        <v>65</v>
      </c>
      <c r="E282" s="80">
        <v>12544</v>
      </c>
      <c r="F282" s="46">
        <v>341.77300000000002</v>
      </c>
      <c r="G282" s="46">
        <v>25.648499999999999</v>
      </c>
      <c r="H282" s="46">
        <v>288</v>
      </c>
      <c r="I282" s="46">
        <v>389</v>
      </c>
      <c r="J282" s="46">
        <v>1403.97</v>
      </c>
      <c r="K282" s="46">
        <v>14.197900000000001</v>
      </c>
      <c r="L282" s="46">
        <v>1378</v>
      </c>
      <c r="M282" s="46">
        <v>1436</v>
      </c>
      <c r="N282" s="46">
        <v>136.38300000000001</v>
      </c>
      <c r="O282" s="46">
        <v>56.410600000000002</v>
      </c>
      <c r="P282" s="46">
        <v>24</v>
      </c>
      <c r="Q282" s="46">
        <v>200</v>
      </c>
      <c r="R282" s="46">
        <v>22.226600000000001</v>
      </c>
      <c r="S282" s="46">
        <v>5.0038900000000002</v>
      </c>
      <c r="T282" s="46">
        <v>15</v>
      </c>
      <c r="U282" s="46">
        <v>33</v>
      </c>
      <c r="V282" s="46">
        <v>69.403099999999995</v>
      </c>
      <c r="W282" s="46">
        <v>10.482699999999999</v>
      </c>
      <c r="X282" s="46">
        <v>60</v>
      </c>
      <c r="Y282" s="46">
        <v>100</v>
      </c>
      <c r="Z282" s="46">
        <v>609.70000000000005</v>
      </c>
      <c r="AA282" s="46">
        <v>43.426000000000002</v>
      </c>
      <c r="AB282" s="46">
        <v>506</v>
      </c>
      <c r="AC282" s="46">
        <v>777</v>
      </c>
      <c r="AD282" s="46">
        <v>7648080</v>
      </c>
      <c r="AE282" s="46">
        <v>462.07299999999998</v>
      </c>
      <c r="AF282" s="46">
        <v>32.5321</v>
      </c>
      <c r="AG282" s="46">
        <v>384</v>
      </c>
      <c r="AH282" s="46">
        <v>585</v>
      </c>
      <c r="AI282" s="46">
        <v>5796250</v>
      </c>
      <c r="AJ282" s="46">
        <v>423.32600000000002</v>
      </c>
      <c r="AK282" s="46">
        <v>29.688199999999998</v>
      </c>
      <c r="AL282" s="46">
        <v>352</v>
      </c>
      <c r="AM282" s="46">
        <v>535</v>
      </c>
      <c r="AN282" s="46">
        <v>5310200</v>
      </c>
      <c r="AO282" s="46">
        <v>1.77722</v>
      </c>
      <c r="AP282" s="46">
        <v>0.66029700000000002</v>
      </c>
      <c r="AQ282" s="46">
        <v>0.36196</v>
      </c>
      <c r="AR282" s="46">
        <v>3.6003699999999998</v>
      </c>
      <c r="AS282" s="46">
        <v>22293.4</v>
      </c>
      <c r="AT282" s="46">
        <v>1.90541</v>
      </c>
      <c r="AU282" s="46">
        <v>0.38538299999999998</v>
      </c>
      <c r="AV282" s="46">
        <v>3.79915</v>
      </c>
      <c r="AW282" s="46">
        <v>0.68786499999999995</v>
      </c>
      <c r="AX282" s="46">
        <v>23901.4</v>
      </c>
      <c r="AY282" s="46">
        <v>2.9276800000000001</v>
      </c>
      <c r="AZ282" s="46">
        <v>0.89553700000000003</v>
      </c>
      <c r="BA282" s="46">
        <v>0.58527200000000001</v>
      </c>
      <c r="BB282" s="46">
        <v>5.3571499999999999</v>
      </c>
      <c r="BC282" s="46">
        <v>36724.9</v>
      </c>
    </row>
    <row r="283" spans="1:55" ht="14.25" x14ac:dyDescent="0.25">
      <c r="A283" s="49" t="s">
        <v>2699</v>
      </c>
      <c r="B283" s="38" t="s">
        <v>865</v>
      </c>
      <c r="C283" s="45" t="s">
        <v>1961</v>
      </c>
      <c r="D283" s="46">
        <v>66</v>
      </c>
      <c r="E283" s="80">
        <v>34943</v>
      </c>
      <c r="F283" s="46">
        <v>362.72899999999998</v>
      </c>
      <c r="G283" s="46">
        <v>6.8697999999999997</v>
      </c>
      <c r="H283" s="46">
        <v>348</v>
      </c>
      <c r="I283" s="46">
        <v>388</v>
      </c>
      <c r="J283" s="46">
        <v>1282.3399999999999</v>
      </c>
      <c r="K283" s="46">
        <v>6.15449</v>
      </c>
      <c r="L283" s="46">
        <v>1264</v>
      </c>
      <c r="M283" s="46">
        <v>1295</v>
      </c>
      <c r="N283" s="46">
        <v>200</v>
      </c>
      <c r="O283" s="46">
        <v>0</v>
      </c>
      <c r="P283" s="46">
        <v>200</v>
      </c>
      <c r="Q283" s="46">
        <v>200</v>
      </c>
      <c r="R283" s="46">
        <v>12.6877</v>
      </c>
      <c r="S283" s="46">
        <v>10.652100000000001</v>
      </c>
      <c r="T283" s="46">
        <v>3</v>
      </c>
      <c r="U283" s="46">
        <v>45</v>
      </c>
      <c r="V283" s="46">
        <v>63.516800000000003</v>
      </c>
      <c r="W283" s="46">
        <v>14.121600000000001</v>
      </c>
      <c r="X283" s="46">
        <v>40</v>
      </c>
      <c r="Y283" s="46">
        <v>100</v>
      </c>
      <c r="Z283" s="46">
        <v>739.40200000000004</v>
      </c>
      <c r="AA283" s="46">
        <v>53.084099999999999</v>
      </c>
      <c r="AB283" s="46">
        <v>632</v>
      </c>
      <c r="AC283" s="46">
        <v>935</v>
      </c>
      <c r="AD283" s="46">
        <v>25779300</v>
      </c>
      <c r="AE283" s="46">
        <v>561.077</v>
      </c>
      <c r="AF283" s="46">
        <v>38.674100000000003</v>
      </c>
      <c r="AG283" s="46">
        <v>482</v>
      </c>
      <c r="AH283" s="46">
        <v>705</v>
      </c>
      <c r="AI283" s="46">
        <v>19561900</v>
      </c>
      <c r="AJ283" s="46">
        <v>514.21400000000006</v>
      </c>
      <c r="AK283" s="46">
        <v>34.9512</v>
      </c>
      <c r="AL283" s="46">
        <v>442</v>
      </c>
      <c r="AM283" s="46">
        <v>644</v>
      </c>
      <c r="AN283" s="46">
        <v>17928100</v>
      </c>
      <c r="AO283" s="46">
        <v>3.6499799999999998</v>
      </c>
      <c r="AP283" s="46">
        <v>0.42990099999999998</v>
      </c>
      <c r="AQ283" s="46">
        <v>2.6090200000000001</v>
      </c>
      <c r="AR283" s="46">
        <v>7.9319899999999999</v>
      </c>
      <c r="AS283" s="46">
        <v>127257</v>
      </c>
      <c r="AT283" s="46">
        <v>3.8496199999999998</v>
      </c>
      <c r="AU283" s="46">
        <v>2.77095</v>
      </c>
      <c r="AV283" s="46">
        <v>8.2945399999999996</v>
      </c>
      <c r="AW283" s="46">
        <v>0.44586300000000001</v>
      </c>
      <c r="AX283" s="46">
        <v>134217</v>
      </c>
      <c r="AY283" s="46">
        <v>5.49918</v>
      </c>
      <c r="AZ283" s="46">
        <v>0.57784800000000003</v>
      </c>
      <c r="BA283" s="46">
        <v>4.0957299999999996</v>
      </c>
      <c r="BB283" s="46">
        <v>11.237500000000001</v>
      </c>
      <c r="BC283" s="46">
        <v>191729</v>
      </c>
    </row>
    <row r="284" spans="1:55" ht="14.25" x14ac:dyDescent="0.25">
      <c r="A284" s="49" t="s">
        <v>2700</v>
      </c>
      <c r="B284" s="38" t="s">
        <v>459</v>
      </c>
      <c r="C284" s="45" t="s">
        <v>1962</v>
      </c>
      <c r="D284" s="46">
        <v>67</v>
      </c>
      <c r="E284" s="80">
        <v>25285</v>
      </c>
      <c r="F284" s="46">
        <v>381.40199999999999</v>
      </c>
      <c r="G284" s="46">
        <v>16.991700000000002</v>
      </c>
      <c r="H284" s="46">
        <v>356</v>
      </c>
      <c r="I284" s="46">
        <v>434</v>
      </c>
      <c r="J284" s="46">
        <v>1318.93</v>
      </c>
      <c r="K284" s="46">
        <v>12.438499999999999</v>
      </c>
      <c r="L284" s="46">
        <v>1290</v>
      </c>
      <c r="M284" s="46">
        <v>1345</v>
      </c>
      <c r="N284" s="46">
        <v>199.732</v>
      </c>
      <c r="O284" s="46">
        <v>4.40794</v>
      </c>
      <c r="P284" s="46">
        <v>125</v>
      </c>
      <c r="Q284" s="46">
        <v>200</v>
      </c>
      <c r="R284" s="46">
        <v>15.8965</v>
      </c>
      <c r="S284" s="46">
        <v>7.7755400000000003</v>
      </c>
      <c r="T284" s="46">
        <v>3</v>
      </c>
      <c r="U284" s="46">
        <v>30</v>
      </c>
      <c r="V284" s="46">
        <v>69.3476</v>
      </c>
      <c r="W284" s="46">
        <v>10.663</v>
      </c>
      <c r="X284" s="46">
        <v>44</v>
      </c>
      <c r="Y284" s="46">
        <v>80</v>
      </c>
      <c r="Z284" s="46">
        <v>744.44500000000005</v>
      </c>
      <c r="AA284" s="46">
        <v>69.679400000000001</v>
      </c>
      <c r="AB284" s="46">
        <v>604</v>
      </c>
      <c r="AC284" s="46">
        <v>889</v>
      </c>
      <c r="AD284" s="46">
        <v>18823300</v>
      </c>
      <c r="AE284" s="46">
        <v>564.226</v>
      </c>
      <c r="AF284" s="46">
        <v>51.692599999999999</v>
      </c>
      <c r="AG284" s="46">
        <v>460</v>
      </c>
      <c r="AH284" s="46">
        <v>672</v>
      </c>
      <c r="AI284" s="46">
        <v>14266400</v>
      </c>
      <c r="AJ284" s="46">
        <v>516.899</v>
      </c>
      <c r="AK284" s="46">
        <v>47.002299999999998</v>
      </c>
      <c r="AL284" s="46">
        <v>422</v>
      </c>
      <c r="AM284" s="46">
        <v>616</v>
      </c>
      <c r="AN284" s="46">
        <v>13069800</v>
      </c>
      <c r="AO284" s="46">
        <v>4.0082500000000003</v>
      </c>
      <c r="AP284" s="46">
        <v>0.70833800000000002</v>
      </c>
      <c r="AQ284" s="46">
        <v>2.5065400000000002</v>
      </c>
      <c r="AR284" s="46">
        <v>6.8017599999999998</v>
      </c>
      <c r="AS284" s="46">
        <v>101349</v>
      </c>
      <c r="AT284" s="46">
        <v>4.2191999999999998</v>
      </c>
      <c r="AU284" s="46">
        <v>2.6637900000000001</v>
      </c>
      <c r="AV284" s="46">
        <v>7.1186199999999999</v>
      </c>
      <c r="AW284" s="46">
        <v>0.73247899999999999</v>
      </c>
      <c r="AX284" s="46">
        <v>106682</v>
      </c>
      <c r="AY284" s="46">
        <v>5.9815500000000004</v>
      </c>
      <c r="AZ284" s="46">
        <v>0.98193600000000003</v>
      </c>
      <c r="BA284" s="46">
        <v>3.9348900000000002</v>
      </c>
      <c r="BB284" s="46">
        <v>9.7859800000000003</v>
      </c>
      <c r="BC284" s="46">
        <v>151243</v>
      </c>
    </row>
    <row r="285" spans="1:55" ht="14.25" x14ac:dyDescent="0.25">
      <c r="A285" s="49" t="s">
        <v>2701</v>
      </c>
      <c r="B285" s="38" t="s">
        <v>461</v>
      </c>
      <c r="C285" s="45" t="s">
        <v>1963</v>
      </c>
      <c r="D285" s="46">
        <v>68</v>
      </c>
      <c r="E285" s="80">
        <v>21999</v>
      </c>
      <c r="F285" s="46">
        <v>270.43400000000003</v>
      </c>
      <c r="G285" s="46">
        <v>10.5924</v>
      </c>
      <c r="H285" s="46">
        <v>256</v>
      </c>
      <c r="I285" s="46">
        <v>301</v>
      </c>
      <c r="J285" s="46">
        <v>1433.15</v>
      </c>
      <c r="K285" s="46">
        <v>7.1934800000000001</v>
      </c>
      <c r="L285" s="46">
        <v>1414</v>
      </c>
      <c r="M285" s="46">
        <v>1447</v>
      </c>
      <c r="N285" s="46">
        <v>198.01</v>
      </c>
      <c r="O285" s="46">
        <v>15.4717</v>
      </c>
      <c r="P285" s="46">
        <v>64</v>
      </c>
      <c r="Q285" s="46">
        <v>200</v>
      </c>
      <c r="R285" s="46">
        <v>21.113399999999999</v>
      </c>
      <c r="S285" s="46">
        <v>5.5768599999999999</v>
      </c>
      <c r="T285" s="46">
        <v>15</v>
      </c>
      <c r="U285" s="46">
        <v>33</v>
      </c>
      <c r="V285" s="46">
        <v>71.487499999999997</v>
      </c>
      <c r="W285" s="46">
        <v>11.3789</v>
      </c>
      <c r="X285" s="46">
        <v>40</v>
      </c>
      <c r="Y285" s="46">
        <v>94</v>
      </c>
      <c r="Z285" s="46">
        <v>507.73099999999999</v>
      </c>
      <c r="AA285" s="46">
        <v>25.828600000000002</v>
      </c>
      <c r="AB285" s="46">
        <v>428</v>
      </c>
      <c r="AC285" s="46">
        <v>559</v>
      </c>
      <c r="AD285" s="46">
        <v>11169600</v>
      </c>
      <c r="AE285" s="46">
        <v>384.55</v>
      </c>
      <c r="AF285" s="46">
        <v>18.907800000000002</v>
      </c>
      <c r="AG285" s="46">
        <v>326</v>
      </c>
      <c r="AH285" s="46">
        <v>422</v>
      </c>
      <c r="AI285" s="46">
        <v>8459720</v>
      </c>
      <c r="AJ285" s="46">
        <v>352.221</v>
      </c>
      <c r="AK285" s="46">
        <v>17.1281</v>
      </c>
      <c r="AL285" s="46">
        <v>299</v>
      </c>
      <c r="AM285" s="46">
        <v>386</v>
      </c>
      <c r="AN285" s="46">
        <v>7748510</v>
      </c>
      <c r="AO285" s="46">
        <v>1.2416100000000001</v>
      </c>
      <c r="AP285" s="46">
        <v>0.34716399999999997</v>
      </c>
      <c r="AQ285" s="46">
        <v>0.42903799999999997</v>
      </c>
      <c r="AR285" s="46">
        <v>2.6596500000000001</v>
      </c>
      <c r="AS285" s="46">
        <v>27314.1</v>
      </c>
      <c r="AT285" s="46">
        <v>1.3505400000000001</v>
      </c>
      <c r="AU285" s="46">
        <v>0.45497500000000002</v>
      </c>
      <c r="AV285" s="46">
        <v>2.8254299999999999</v>
      </c>
      <c r="AW285" s="46">
        <v>0.362927</v>
      </c>
      <c r="AX285" s="46">
        <v>29710.5</v>
      </c>
      <c r="AY285" s="46">
        <v>2.1701000000000001</v>
      </c>
      <c r="AZ285" s="46">
        <v>0.45380199999999998</v>
      </c>
      <c r="BA285" s="46">
        <v>0.83658600000000005</v>
      </c>
      <c r="BB285" s="46">
        <v>3.9791500000000002</v>
      </c>
      <c r="BC285" s="46">
        <v>47740</v>
      </c>
    </row>
    <row r="286" spans="1:55" ht="14.25" x14ac:dyDescent="0.25">
      <c r="A286" s="49" t="s">
        <v>2702</v>
      </c>
      <c r="B286" s="38" t="s">
        <v>470</v>
      </c>
      <c r="C286" s="45" t="s">
        <v>1964</v>
      </c>
      <c r="D286" s="46">
        <v>69</v>
      </c>
      <c r="E286" s="80">
        <v>24337</v>
      </c>
      <c r="F286" s="46">
        <v>308.37400000000002</v>
      </c>
      <c r="G286" s="46">
        <v>11.311400000000001</v>
      </c>
      <c r="H286" s="46">
        <v>283</v>
      </c>
      <c r="I286" s="46">
        <v>325</v>
      </c>
      <c r="J286" s="46">
        <v>1493.22</v>
      </c>
      <c r="K286" s="46">
        <v>6.2959399999999999</v>
      </c>
      <c r="L286" s="46">
        <v>1478</v>
      </c>
      <c r="M286" s="46">
        <v>1507</v>
      </c>
      <c r="N286" s="46">
        <v>199.864</v>
      </c>
      <c r="O286" s="46">
        <v>4.9694900000000004</v>
      </c>
      <c r="P286" s="46">
        <v>18</v>
      </c>
      <c r="Q286" s="46">
        <v>200</v>
      </c>
      <c r="R286" s="46">
        <v>17.987200000000001</v>
      </c>
      <c r="S286" s="46">
        <v>2.9375800000000001</v>
      </c>
      <c r="T286" s="46">
        <v>3</v>
      </c>
      <c r="U286" s="46">
        <v>20</v>
      </c>
      <c r="V286" s="46">
        <v>74.285499999999999</v>
      </c>
      <c r="W286" s="46">
        <v>5.6839300000000001</v>
      </c>
      <c r="X286" s="46">
        <v>40</v>
      </c>
      <c r="Y286" s="46">
        <v>76</v>
      </c>
      <c r="Z286" s="46">
        <v>515.18899999999996</v>
      </c>
      <c r="AA286" s="46">
        <v>18.131399999999999</v>
      </c>
      <c r="AB286" s="46">
        <v>417</v>
      </c>
      <c r="AC286" s="46">
        <v>542</v>
      </c>
      <c r="AD286" s="46">
        <v>12538200</v>
      </c>
      <c r="AE286" s="46">
        <v>390.01499999999999</v>
      </c>
      <c r="AF286" s="46">
        <v>13.4772</v>
      </c>
      <c r="AG286" s="46">
        <v>318</v>
      </c>
      <c r="AH286" s="46">
        <v>410</v>
      </c>
      <c r="AI286" s="46">
        <v>9491790</v>
      </c>
      <c r="AJ286" s="46">
        <v>357.19</v>
      </c>
      <c r="AK286" s="46">
        <v>12.2662</v>
      </c>
      <c r="AL286" s="46">
        <v>292</v>
      </c>
      <c r="AM286" s="46">
        <v>376</v>
      </c>
      <c r="AN286" s="46">
        <v>8692930</v>
      </c>
      <c r="AO286" s="46">
        <v>1.3138099999999999</v>
      </c>
      <c r="AP286" s="46">
        <v>0.187636</v>
      </c>
      <c r="AQ286" s="46">
        <v>0.485954</v>
      </c>
      <c r="AR286" s="46">
        <v>1.6705399999999999</v>
      </c>
      <c r="AS286" s="46">
        <v>31974.1</v>
      </c>
      <c r="AT286" s="46">
        <v>1.42563</v>
      </c>
      <c r="AU286" s="46">
        <v>0.51452799999999999</v>
      </c>
      <c r="AV286" s="46">
        <v>1.79776</v>
      </c>
      <c r="AW286" s="46">
        <v>0.19462399999999999</v>
      </c>
      <c r="AX286" s="46">
        <v>34695.599999999999</v>
      </c>
      <c r="AY286" s="46">
        <v>2.27088</v>
      </c>
      <c r="AZ286" s="46">
        <v>0.25234299999999998</v>
      </c>
      <c r="BA286" s="46">
        <v>1.0293300000000001</v>
      </c>
      <c r="BB286" s="46">
        <v>2.73611</v>
      </c>
      <c r="BC286" s="46">
        <v>55266.5</v>
      </c>
    </row>
    <row r="287" spans="1:55" ht="14.25" x14ac:dyDescent="0.25">
      <c r="A287" s="49" t="s">
        <v>2703</v>
      </c>
      <c r="B287" s="38" t="s">
        <v>475</v>
      </c>
      <c r="C287" s="45" t="s">
        <v>1965</v>
      </c>
      <c r="D287" s="46">
        <v>70</v>
      </c>
      <c r="E287" s="80">
        <v>25492</v>
      </c>
      <c r="F287" s="46">
        <v>484.04500000000002</v>
      </c>
      <c r="G287" s="46">
        <v>17.191400000000002</v>
      </c>
      <c r="H287" s="46">
        <v>438</v>
      </c>
      <c r="I287" s="46">
        <v>520</v>
      </c>
      <c r="J287" s="46">
        <v>1446.23</v>
      </c>
      <c r="K287" s="46">
        <v>9.94407</v>
      </c>
      <c r="L287" s="46">
        <v>1431</v>
      </c>
      <c r="M287" s="46">
        <v>1472</v>
      </c>
      <c r="N287" s="46">
        <v>160.63300000000001</v>
      </c>
      <c r="O287" s="46">
        <v>45.757399999999997</v>
      </c>
      <c r="P287" s="46">
        <v>75</v>
      </c>
      <c r="Q287" s="46">
        <v>200</v>
      </c>
      <c r="R287" s="46">
        <v>30.476700000000001</v>
      </c>
      <c r="S287" s="46">
        <v>9.4711800000000004</v>
      </c>
      <c r="T287" s="46">
        <v>15</v>
      </c>
      <c r="U287" s="46">
        <v>45</v>
      </c>
      <c r="V287" s="46">
        <v>88.4572</v>
      </c>
      <c r="W287" s="46">
        <v>16.196200000000001</v>
      </c>
      <c r="X287" s="46">
        <v>50</v>
      </c>
      <c r="Y287" s="46">
        <v>100</v>
      </c>
      <c r="Z287" s="46">
        <v>791.56500000000005</v>
      </c>
      <c r="AA287" s="46">
        <v>58.723799999999997</v>
      </c>
      <c r="AB287" s="46">
        <v>619</v>
      </c>
      <c r="AC287" s="46">
        <v>893</v>
      </c>
      <c r="AD287" s="46">
        <v>20178600</v>
      </c>
      <c r="AE287" s="46">
        <v>597.60799999999995</v>
      </c>
      <c r="AF287" s="46">
        <v>42.655000000000001</v>
      </c>
      <c r="AG287" s="46">
        <v>471</v>
      </c>
      <c r="AH287" s="46">
        <v>673</v>
      </c>
      <c r="AI287" s="46">
        <v>15234200</v>
      </c>
      <c r="AJ287" s="46">
        <v>546.798</v>
      </c>
      <c r="AK287" s="46">
        <v>38.536900000000003</v>
      </c>
      <c r="AL287" s="46">
        <v>432</v>
      </c>
      <c r="AM287" s="46">
        <v>615</v>
      </c>
      <c r="AN287" s="46">
        <v>13939000</v>
      </c>
      <c r="AO287" s="46">
        <v>4.8059500000000002</v>
      </c>
      <c r="AP287" s="46">
        <v>0.96001499999999995</v>
      </c>
      <c r="AQ287" s="46">
        <v>2.3517199999999998</v>
      </c>
      <c r="AR287" s="46">
        <v>8.4289400000000008</v>
      </c>
      <c r="AS287" s="46">
        <v>122513</v>
      </c>
      <c r="AT287" s="46">
        <v>5.0406199999999997</v>
      </c>
      <c r="AU287" s="46">
        <v>2.5011299999999999</v>
      </c>
      <c r="AV287" s="46">
        <v>8.8086599999999997</v>
      </c>
      <c r="AW287" s="46">
        <v>0.99402999999999997</v>
      </c>
      <c r="AX287" s="46">
        <v>128495</v>
      </c>
      <c r="AY287" s="46">
        <v>7.0696399999999997</v>
      </c>
      <c r="AZ287" s="46">
        <v>1.29318</v>
      </c>
      <c r="BA287" s="46">
        <v>3.75101</v>
      </c>
      <c r="BB287" s="46">
        <v>11.767200000000001</v>
      </c>
      <c r="BC287" s="46">
        <v>180219</v>
      </c>
    </row>
    <row r="288" spans="1:55" ht="14.25" x14ac:dyDescent="0.25">
      <c r="A288" s="49" t="s">
        <v>2704</v>
      </c>
      <c r="B288" s="38" t="s">
        <v>476</v>
      </c>
      <c r="C288" s="45" t="s">
        <v>1966</v>
      </c>
      <c r="D288" s="46">
        <v>71</v>
      </c>
      <c r="E288" s="80">
        <v>3398</v>
      </c>
      <c r="F288" s="46">
        <v>289.96499999999997</v>
      </c>
      <c r="G288" s="46">
        <v>8.1074599999999997</v>
      </c>
      <c r="H288" s="46">
        <v>271</v>
      </c>
      <c r="I288" s="46">
        <v>312</v>
      </c>
      <c r="J288" s="46">
        <v>1434.38</v>
      </c>
      <c r="K288" s="46">
        <v>4.0542800000000003</v>
      </c>
      <c r="L288" s="46">
        <v>1425</v>
      </c>
      <c r="M288" s="46">
        <v>1447</v>
      </c>
      <c r="N288" s="46">
        <v>197.47300000000001</v>
      </c>
      <c r="O288" s="46">
        <v>20.073699999999999</v>
      </c>
      <c r="P288" s="46">
        <v>38</v>
      </c>
      <c r="Q288" s="46">
        <v>200</v>
      </c>
      <c r="R288" s="46">
        <v>19.4099</v>
      </c>
      <c r="S288" s="46">
        <v>5.4214399999999996</v>
      </c>
      <c r="T288" s="46">
        <v>15</v>
      </c>
      <c r="U288" s="46">
        <v>33</v>
      </c>
      <c r="V288" s="46">
        <v>75.309899999999999</v>
      </c>
      <c r="W288" s="46">
        <v>10.3909</v>
      </c>
      <c r="X288" s="46">
        <v>60</v>
      </c>
      <c r="Y288" s="46">
        <v>94</v>
      </c>
      <c r="Z288" s="46">
        <v>540.28700000000003</v>
      </c>
      <c r="AA288" s="46">
        <v>32.308100000000003</v>
      </c>
      <c r="AB288" s="46">
        <v>473</v>
      </c>
      <c r="AC288" s="46">
        <v>623</v>
      </c>
      <c r="AD288" s="46">
        <v>1835900</v>
      </c>
      <c r="AE288" s="46">
        <v>408.928</v>
      </c>
      <c r="AF288" s="46">
        <v>23.745100000000001</v>
      </c>
      <c r="AG288" s="46">
        <v>359</v>
      </c>
      <c r="AH288" s="46">
        <v>470</v>
      </c>
      <c r="AI288" s="46">
        <v>1389540</v>
      </c>
      <c r="AJ288" s="46">
        <v>374.42200000000003</v>
      </c>
      <c r="AK288" s="46">
        <v>21.491099999999999</v>
      </c>
      <c r="AL288" s="46">
        <v>329</v>
      </c>
      <c r="AM288" s="46">
        <v>430</v>
      </c>
      <c r="AN288" s="46">
        <v>1272290</v>
      </c>
      <c r="AO288" s="46">
        <v>1.2012799999999999</v>
      </c>
      <c r="AP288" s="46">
        <v>0.23003799999999999</v>
      </c>
      <c r="AQ288" s="46">
        <v>0.30938599999999999</v>
      </c>
      <c r="AR288" s="46">
        <v>1.62944</v>
      </c>
      <c r="AS288" s="46">
        <v>4081.94</v>
      </c>
      <c r="AT288" s="46">
        <v>1.3083800000000001</v>
      </c>
      <c r="AU288" s="46">
        <v>0.33069799999999999</v>
      </c>
      <c r="AV288" s="46">
        <v>1.75162</v>
      </c>
      <c r="AW288" s="46">
        <v>0.242261</v>
      </c>
      <c r="AX288" s="46">
        <v>4445.8599999999997</v>
      </c>
      <c r="AY288" s="46">
        <v>2.12879</v>
      </c>
      <c r="AZ288" s="46">
        <v>0.33083299999999999</v>
      </c>
      <c r="BA288" s="46">
        <v>0.486624</v>
      </c>
      <c r="BB288" s="46">
        <v>2.7181199999999999</v>
      </c>
      <c r="BC288" s="46">
        <v>7233.63</v>
      </c>
    </row>
    <row r="289" spans="1:55" ht="14.25" x14ac:dyDescent="0.25">
      <c r="A289" s="49" t="s">
        <v>2705</v>
      </c>
      <c r="B289" s="38" t="s">
        <v>484</v>
      </c>
      <c r="C289" s="45" t="s">
        <v>1967</v>
      </c>
      <c r="D289" s="46">
        <v>73</v>
      </c>
      <c r="E289" s="80">
        <v>25423</v>
      </c>
      <c r="F289" s="46">
        <v>327.79199999999997</v>
      </c>
      <c r="G289" s="46">
        <v>15.218400000000001</v>
      </c>
      <c r="H289" s="46">
        <v>296</v>
      </c>
      <c r="I289" s="46">
        <v>351</v>
      </c>
      <c r="J289" s="46">
        <v>1311.67</v>
      </c>
      <c r="K289" s="46">
        <v>10.6325</v>
      </c>
      <c r="L289" s="46">
        <v>1293</v>
      </c>
      <c r="M289" s="46">
        <v>1334</v>
      </c>
      <c r="N289" s="46">
        <v>200</v>
      </c>
      <c r="O289" s="46">
        <v>0</v>
      </c>
      <c r="P289" s="46">
        <v>200</v>
      </c>
      <c r="Q289" s="46">
        <v>200</v>
      </c>
      <c r="R289" s="46">
        <v>13.3592</v>
      </c>
      <c r="S289" s="46">
        <v>6.8691700000000004</v>
      </c>
      <c r="T289" s="46">
        <v>7</v>
      </c>
      <c r="U289" s="46">
        <v>45</v>
      </c>
      <c r="V289" s="46">
        <v>57.383099999999999</v>
      </c>
      <c r="W289" s="46">
        <v>8.7734000000000005</v>
      </c>
      <c r="X289" s="46">
        <v>47</v>
      </c>
      <c r="Y289" s="46">
        <v>100</v>
      </c>
      <c r="Z289" s="46">
        <v>642.05399999999997</v>
      </c>
      <c r="AA289" s="46">
        <v>40.999499999999998</v>
      </c>
      <c r="AB289" s="46">
        <v>569</v>
      </c>
      <c r="AC289" s="46">
        <v>845</v>
      </c>
      <c r="AD289" s="46">
        <v>16292100</v>
      </c>
      <c r="AE289" s="46">
        <v>487.79300000000001</v>
      </c>
      <c r="AF289" s="46">
        <v>30.453399999999998</v>
      </c>
      <c r="AG289" s="46">
        <v>433</v>
      </c>
      <c r="AH289" s="46">
        <v>636</v>
      </c>
      <c r="AI289" s="46">
        <v>12377800</v>
      </c>
      <c r="AJ289" s="46">
        <v>447.25599999999997</v>
      </c>
      <c r="AK289" s="46">
        <v>27.763500000000001</v>
      </c>
      <c r="AL289" s="46">
        <v>397</v>
      </c>
      <c r="AM289" s="46">
        <v>582</v>
      </c>
      <c r="AN289" s="46">
        <v>11349100</v>
      </c>
      <c r="AO289" s="46">
        <v>2.9291700000000001</v>
      </c>
      <c r="AP289" s="46">
        <v>0.55302300000000004</v>
      </c>
      <c r="AQ289" s="46">
        <v>1.57751</v>
      </c>
      <c r="AR289" s="46">
        <v>5.7457200000000004</v>
      </c>
      <c r="AS289" s="46">
        <v>74327.600000000006</v>
      </c>
      <c r="AT289" s="46">
        <v>3.1033599999999999</v>
      </c>
      <c r="AU289" s="46">
        <v>1.7015899999999999</v>
      </c>
      <c r="AV289" s="46">
        <v>6.0253100000000002</v>
      </c>
      <c r="AW289" s="46">
        <v>0.57375500000000001</v>
      </c>
      <c r="AX289" s="46">
        <v>78747.8</v>
      </c>
      <c r="AY289" s="46">
        <v>4.4803699999999997</v>
      </c>
      <c r="AZ289" s="46">
        <v>0.74843000000000004</v>
      </c>
      <c r="BA289" s="46">
        <v>2.6585899999999998</v>
      </c>
      <c r="BB289" s="46">
        <v>8.2354199999999995</v>
      </c>
      <c r="BC289" s="46">
        <v>113689</v>
      </c>
    </row>
    <row r="290" spans="1:55" ht="14.25" x14ac:dyDescent="0.25">
      <c r="A290" s="49" t="s">
        <v>2706</v>
      </c>
      <c r="B290" s="38" t="s">
        <v>1281</v>
      </c>
      <c r="C290" s="45" t="s">
        <v>1968</v>
      </c>
      <c r="D290" s="46">
        <v>74</v>
      </c>
      <c r="E290" s="80">
        <v>24900</v>
      </c>
      <c r="F290" s="46">
        <v>282.51900000000001</v>
      </c>
      <c r="G290" s="46">
        <v>5.5819200000000002</v>
      </c>
      <c r="H290" s="46">
        <v>270</v>
      </c>
      <c r="I290" s="46">
        <v>294</v>
      </c>
      <c r="J290" s="46">
        <v>1550.4</v>
      </c>
      <c r="K290" s="46">
        <v>4.9461000000000004</v>
      </c>
      <c r="L290" s="46">
        <v>1540</v>
      </c>
      <c r="M290" s="46">
        <v>1561</v>
      </c>
      <c r="N290" s="46">
        <v>200</v>
      </c>
      <c r="O290" s="46">
        <v>0</v>
      </c>
      <c r="P290" s="46">
        <v>200</v>
      </c>
      <c r="Q290" s="46">
        <v>200</v>
      </c>
      <c r="R290" s="46">
        <v>14.620200000000001</v>
      </c>
      <c r="S290" s="46">
        <v>1.5569599999999999</v>
      </c>
      <c r="T290" s="46">
        <v>3</v>
      </c>
      <c r="U290" s="46">
        <v>23</v>
      </c>
      <c r="V290" s="46">
        <v>55.390099999999997</v>
      </c>
      <c r="W290" s="46">
        <v>7.4285300000000003</v>
      </c>
      <c r="X290" s="46">
        <v>19</v>
      </c>
      <c r="Y290" s="46">
        <v>70</v>
      </c>
      <c r="Z290" s="46">
        <v>414.34</v>
      </c>
      <c r="AA290" s="46">
        <v>13.7212</v>
      </c>
      <c r="AB290" s="46">
        <v>362</v>
      </c>
      <c r="AC290" s="46">
        <v>457</v>
      </c>
      <c r="AD290" s="46">
        <v>10317100</v>
      </c>
      <c r="AE290" s="46">
        <v>314.88600000000002</v>
      </c>
      <c r="AF290" s="46">
        <v>10.0716</v>
      </c>
      <c r="AG290" s="46">
        <v>277</v>
      </c>
      <c r="AH290" s="46">
        <v>346</v>
      </c>
      <c r="AI290" s="46">
        <v>7840650</v>
      </c>
      <c r="AJ290" s="46">
        <v>288.68799999999999</v>
      </c>
      <c r="AK290" s="46">
        <v>9.1403099999999995</v>
      </c>
      <c r="AL290" s="46">
        <v>255</v>
      </c>
      <c r="AM290" s="46">
        <v>317</v>
      </c>
      <c r="AN290" s="46">
        <v>7188340</v>
      </c>
      <c r="AO290" s="46">
        <v>1.34982</v>
      </c>
      <c r="AP290" s="46">
        <v>0.21473900000000001</v>
      </c>
      <c r="AQ290" s="46">
        <v>1.0548900000000001</v>
      </c>
      <c r="AR290" s="46">
        <v>1.9048799999999999</v>
      </c>
      <c r="AS290" s="46">
        <v>33610.400000000001</v>
      </c>
      <c r="AT290" s="46">
        <v>1.4652400000000001</v>
      </c>
      <c r="AU290" s="46">
        <v>1.1577299999999999</v>
      </c>
      <c r="AV290" s="46">
        <v>2.04236</v>
      </c>
      <c r="AW290" s="46">
        <v>0.22344</v>
      </c>
      <c r="AX290" s="46">
        <v>36484.400000000001</v>
      </c>
      <c r="AY290" s="46">
        <v>2.2650100000000002</v>
      </c>
      <c r="AZ290" s="46">
        <v>0.27333800000000003</v>
      </c>
      <c r="BA290" s="46">
        <v>1.89036</v>
      </c>
      <c r="BB290" s="46">
        <v>2.9738600000000002</v>
      </c>
      <c r="BC290" s="46">
        <v>56398.7</v>
      </c>
    </row>
    <row r="291" spans="1:55" ht="14.25" x14ac:dyDescent="0.25">
      <c r="A291" s="49" t="s">
        <v>2707</v>
      </c>
      <c r="B291" s="38" t="s">
        <v>499</v>
      </c>
      <c r="C291" s="45" t="s">
        <v>1969</v>
      </c>
      <c r="D291" s="46">
        <v>75</v>
      </c>
      <c r="E291" s="80">
        <v>27175</v>
      </c>
      <c r="F291" s="46">
        <v>341.036</v>
      </c>
      <c r="G291" s="46">
        <v>18.2194</v>
      </c>
      <c r="H291" s="46">
        <v>313</v>
      </c>
      <c r="I291" s="46">
        <v>391</v>
      </c>
      <c r="J291" s="46">
        <v>1317.9</v>
      </c>
      <c r="K291" s="46">
        <v>8.3985699999999994</v>
      </c>
      <c r="L291" s="46">
        <v>1303</v>
      </c>
      <c r="M291" s="46">
        <v>1342</v>
      </c>
      <c r="N291" s="46">
        <v>199.511</v>
      </c>
      <c r="O291" s="46">
        <v>9.42028</v>
      </c>
      <c r="P291" s="46">
        <v>18</v>
      </c>
      <c r="Q291" s="46">
        <v>200</v>
      </c>
      <c r="R291" s="46">
        <v>17.587499999999999</v>
      </c>
      <c r="S291" s="46">
        <v>11.064500000000001</v>
      </c>
      <c r="T291" s="46">
        <v>3</v>
      </c>
      <c r="U291" s="46">
        <v>33</v>
      </c>
      <c r="V291" s="46">
        <v>74.0364</v>
      </c>
      <c r="W291" s="46">
        <v>16.065799999999999</v>
      </c>
      <c r="X291" s="46">
        <v>35</v>
      </c>
      <c r="Y291" s="46">
        <v>94</v>
      </c>
      <c r="Z291" s="46">
        <v>709.68100000000004</v>
      </c>
      <c r="AA291" s="46">
        <v>71.042500000000004</v>
      </c>
      <c r="AB291" s="46">
        <v>567</v>
      </c>
      <c r="AC291" s="46">
        <v>821</v>
      </c>
      <c r="AD291" s="46">
        <v>19285600</v>
      </c>
      <c r="AE291" s="46">
        <v>537.29600000000005</v>
      </c>
      <c r="AF291" s="46">
        <v>52.207099999999997</v>
      </c>
      <c r="AG291" s="46">
        <v>433</v>
      </c>
      <c r="AH291" s="46">
        <v>619</v>
      </c>
      <c r="AI291" s="46">
        <v>14601000</v>
      </c>
      <c r="AJ291" s="46">
        <v>492.06099999999998</v>
      </c>
      <c r="AK291" s="46">
        <v>47.367100000000001</v>
      </c>
      <c r="AL291" s="46">
        <v>397</v>
      </c>
      <c r="AM291" s="46">
        <v>567</v>
      </c>
      <c r="AN291" s="46">
        <v>13371700</v>
      </c>
      <c r="AO291" s="46">
        <v>2.6817500000000001</v>
      </c>
      <c r="AP291" s="46">
        <v>0.58822799999999997</v>
      </c>
      <c r="AQ291" s="46">
        <v>0.85933300000000001</v>
      </c>
      <c r="AR291" s="46">
        <v>5.3086500000000001</v>
      </c>
      <c r="AS291" s="46">
        <v>72876.600000000006</v>
      </c>
      <c r="AT291" s="46">
        <v>2.84368</v>
      </c>
      <c r="AU291" s="46">
        <v>0.95983399999999996</v>
      </c>
      <c r="AV291" s="46">
        <v>5.577</v>
      </c>
      <c r="AW291" s="46">
        <v>0.60907999999999995</v>
      </c>
      <c r="AX291" s="46">
        <v>77277.100000000006</v>
      </c>
      <c r="AY291" s="46">
        <v>4.1840799999999998</v>
      </c>
      <c r="AZ291" s="46">
        <v>0.80247000000000002</v>
      </c>
      <c r="BA291" s="46">
        <v>1.7098899999999999</v>
      </c>
      <c r="BB291" s="46">
        <v>7.6393500000000003</v>
      </c>
      <c r="BC291" s="46">
        <v>113702</v>
      </c>
    </row>
    <row r="292" spans="1:55" ht="14.25" x14ac:dyDescent="0.25">
      <c r="A292" s="49" t="s">
        <v>2708</v>
      </c>
      <c r="B292" s="38" t="s">
        <v>500</v>
      </c>
      <c r="C292" s="45" t="s">
        <v>1970</v>
      </c>
      <c r="D292" s="46">
        <v>76</v>
      </c>
      <c r="E292" s="80">
        <v>13475</v>
      </c>
      <c r="F292" s="46">
        <v>266.70499999999998</v>
      </c>
      <c r="G292" s="46">
        <v>7.9261100000000004</v>
      </c>
      <c r="H292" s="46">
        <v>251</v>
      </c>
      <c r="I292" s="46">
        <v>283</v>
      </c>
      <c r="J292" s="46">
        <v>1465.29</v>
      </c>
      <c r="K292" s="46">
        <v>6.0199400000000001</v>
      </c>
      <c r="L292" s="46">
        <v>1455</v>
      </c>
      <c r="M292" s="46">
        <v>1478</v>
      </c>
      <c r="N292" s="46">
        <v>200</v>
      </c>
      <c r="O292" s="46">
        <v>0</v>
      </c>
      <c r="P292" s="46">
        <v>200</v>
      </c>
      <c r="Q292" s="46">
        <v>200</v>
      </c>
      <c r="R292" s="46">
        <v>7.8325800000000001</v>
      </c>
      <c r="S292" s="46">
        <v>6.00413</v>
      </c>
      <c r="T292" s="46">
        <v>3</v>
      </c>
      <c r="U292" s="46">
        <v>45</v>
      </c>
      <c r="V292" s="46">
        <v>53.757199999999997</v>
      </c>
      <c r="W292" s="46">
        <v>5.1491800000000003</v>
      </c>
      <c r="X292" s="46">
        <v>43</v>
      </c>
      <c r="Y292" s="46">
        <v>84</v>
      </c>
      <c r="Z292" s="46">
        <v>443.52</v>
      </c>
      <c r="AA292" s="46">
        <v>13.326499999999999</v>
      </c>
      <c r="AB292" s="46">
        <v>406</v>
      </c>
      <c r="AC292" s="46">
        <v>520</v>
      </c>
      <c r="AD292" s="46">
        <v>5917450</v>
      </c>
      <c r="AE292" s="46">
        <v>337.11399999999998</v>
      </c>
      <c r="AF292" s="46">
        <v>9.9406300000000005</v>
      </c>
      <c r="AG292" s="46">
        <v>310</v>
      </c>
      <c r="AH292" s="46">
        <v>393</v>
      </c>
      <c r="AI292" s="46">
        <v>4497770</v>
      </c>
      <c r="AJ292" s="46">
        <v>309.13799999999998</v>
      </c>
      <c r="AK292" s="46">
        <v>9.0914300000000008</v>
      </c>
      <c r="AL292" s="46">
        <v>284</v>
      </c>
      <c r="AM292" s="46">
        <v>359</v>
      </c>
      <c r="AN292" s="46">
        <v>4124520</v>
      </c>
      <c r="AO292" s="46">
        <v>0.95226500000000003</v>
      </c>
      <c r="AP292" s="46">
        <v>0.159499</v>
      </c>
      <c r="AQ292" s="46">
        <v>0.43518099999999998</v>
      </c>
      <c r="AR292" s="46">
        <v>2.4714900000000002</v>
      </c>
      <c r="AS292" s="46">
        <v>12705.1</v>
      </c>
      <c r="AT292" s="46">
        <v>1.05213</v>
      </c>
      <c r="AU292" s="46">
        <v>0.46092499999999997</v>
      </c>
      <c r="AV292" s="46">
        <v>2.6278700000000002</v>
      </c>
      <c r="AW292" s="46">
        <v>0.16966500000000001</v>
      </c>
      <c r="AX292" s="46">
        <v>14037.6</v>
      </c>
      <c r="AY292" s="46">
        <v>1.76349</v>
      </c>
      <c r="AZ292" s="46">
        <v>0.22820399999999999</v>
      </c>
      <c r="BA292" s="46">
        <v>0.83119399999999999</v>
      </c>
      <c r="BB292" s="46">
        <v>3.7366299999999999</v>
      </c>
      <c r="BC292" s="46">
        <v>23528.5</v>
      </c>
    </row>
    <row r="293" spans="1:55" ht="14.25" x14ac:dyDescent="0.25">
      <c r="A293" s="49" t="s">
        <v>2709</v>
      </c>
      <c r="B293" s="38" t="s">
        <v>759</v>
      </c>
      <c r="C293" s="45" t="s">
        <v>1971</v>
      </c>
      <c r="D293" s="46">
        <v>77</v>
      </c>
      <c r="E293" s="80">
        <v>1860</v>
      </c>
      <c r="F293" s="46">
        <v>294.95299999999997</v>
      </c>
      <c r="G293" s="46">
        <v>4.6832399999999996</v>
      </c>
      <c r="H293" s="46">
        <v>289</v>
      </c>
      <c r="I293" s="46">
        <v>305</v>
      </c>
      <c r="J293" s="46">
        <v>1539.08</v>
      </c>
      <c r="K293" s="46">
        <v>1.7869200000000001</v>
      </c>
      <c r="L293" s="46">
        <v>1533</v>
      </c>
      <c r="M293" s="46">
        <v>1544</v>
      </c>
      <c r="N293" s="46">
        <v>200</v>
      </c>
      <c r="O293" s="46">
        <v>0</v>
      </c>
      <c r="P293" s="46">
        <v>200</v>
      </c>
      <c r="Q293" s="46">
        <v>200</v>
      </c>
      <c r="R293" s="46">
        <v>15.0471</v>
      </c>
      <c r="S293" s="46">
        <v>0.81569000000000003</v>
      </c>
      <c r="T293" s="46">
        <v>3</v>
      </c>
      <c r="U293" s="46">
        <v>26</v>
      </c>
      <c r="V293" s="46">
        <v>49.0563</v>
      </c>
      <c r="W293" s="46">
        <v>7.2359900000000001</v>
      </c>
      <c r="X293" s="46">
        <v>13</v>
      </c>
      <c r="Y293" s="46">
        <v>80</v>
      </c>
      <c r="Z293" s="46">
        <v>420.14800000000002</v>
      </c>
      <c r="AA293" s="46">
        <v>14.514900000000001</v>
      </c>
      <c r="AB293" s="46">
        <v>363</v>
      </c>
      <c r="AC293" s="46">
        <v>478</v>
      </c>
      <c r="AD293" s="46">
        <v>781055</v>
      </c>
      <c r="AE293" s="46">
        <v>319.68900000000002</v>
      </c>
      <c r="AF293" s="46">
        <v>10.586</v>
      </c>
      <c r="AG293" s="46">
        <v>278</v>
      </c>
      <c r="AH293" s="46">
        <v>361</v>
      </c>
      <c r="AI293" s="46">
        <v>594301</v>
      </c>
      <c r="AJ293" s="46">
        <v>293.279</v>
      </c>
      <c r="AK293" s="46">
        <v>9.5642600000000009</v>
      </c>
      <c r="AL293" s="46">
        <v>255</v>
      </c>
      <c r="AM293" s="46">
        <v>331</v>
      </c>
      <c r="AN293" s="46">
        <v>545206</v>
      </c>
      <c r="AO293" s="46">
        <v>1.66164</v>
      </c>
      <c r="AP293" s="46">
        <v>0.23085</v>
      </c>
      <c r="AQ293" s="46">
        <v>0.94293099999999996</v>
      </c>
      <c r="AR293" s="46">
        <v>2.1014599999999999</v>
      </c>
      <c r="AS293" s="46">
        <v>3088.99</v>
      </c>
      <c r="AT293" s="46">
        <v>1.7892999999999999</v>
      </c>
      <c r="AU293" s="46">
        <v>1.03274</v>
      </c>
      <c r="AV293" s="46">
        <v>2.2477800000000001</v>
      </c>
      <c r="AW293" s="46">
        <v>0.24051600000000001</v>
      </c>
      <c r="AX293" s="46">
        <v>3326.3</v>
      </c>
      <c r="AY293" s="46">
        <v>2.6725099999999999</v>
      </c>
      <c r="AZ293" s="46">
        <v>0.29378100000000001</v>
      </c>
      <c r="BA293" s="46">
        <v>1.6728799999999999</v>
      </c>
      <c r="BB293" s="46">
        <v>3.2415600000000002</v>
      </c>
      <c r="BC293" s="46">
        <v>4968.2</v>
      </c>
    </row>
    <row r="294" spans="1:55" ht="14.25" x14ac:dyDescent="0.25">
      <c r="A294" s="49" t="s">
        <v>2710</v>
      </c>
      <c r="B294" s="38" t="s">
        <v>508</v>
      </c>
      <c r="C294" s="45" t="s">
        <v>1972</v>
      </c>
      <c r="D294" s="46">
        <v>78</v>
      </c>
      <c r="E294" s="80">
        <v>23267</v>
      </c>
      <c r="F294" s="46">
        <v>461.34899999999999</v>
      </c>
      <c r="G294" s="46">
        <v>7.1922100000000002</v>
      </c>
      <c r="H294" s="46">
        <v>438</v>
      </c>
      <c r="I294" s="46">
        <v>477</v>
      </c>
      <c r="J294" s="46">
        <v>1453.58</v>
      </c>
      <c r="K294" s="46">
        <v>10.515599999999999</v>
      </c>
      <c r="L294" s="46">
        <v>1428</v>
      </c>
      <c r="M294" s="46">
        <v>1475</v>
      </c>
      <c r="N294" s="46">
        <v>173.68100000000001</v>
      </c>
      <c r="O294" s="46">
        <v>36.220399999999998</v>
      </c>
      <c r="P294" s="46">
        <v>90</v>
      </c>
      <c r="Q294" s="46">
        <v>200</v>
      </c>
      <c r="R294" s="46">
        <v>24.688800000000001</v>
      </c>
      <c r="S294" s="46">
        <v>1.73634</v>
      </c>
      <c r="T294" s="46">
        <v>15</v>
      </c>
      <c r="U294" s="46">
        <v>25</v>
      </c>
      <c r="V294" s="46">
        <v>92.784300000000002</v>
      </c>
      <c r="W294" s="46">
        <v>9.8036100000000008</v>
      </c>
      <c r="X294" s="46">
        <v>60</v>
      </c>
      <c r="Y294" s="46">
        <v>100</v>
      </c>
      <c r="Z294" s="46">
        <v>774.52800000000002</v>
      </c>
      <c r="AA294" s="46">
        <v>40.528700000000001</v>
      </c>
      <c r="AB294" s="46">
        <v>640</v>
      </c>
      <c r="AC294" s="46">
        <v>843</v>
      </c>
      <c r="AD294" s="46">
        <v>18020900</v>
      </c>
      <c r="AE294" s="46">
        <v>584.25900000000001</v>
      </c>
      <c r="AF294" s="46">
        <v>29.531600000000001</v>
      </c>
      <c r="AG294" s="46">
        <v>486</v>
      </c>
      <c r="AH294" s="46">
        <v>635</v>
      </c>
      <c r="AI294" s="46">
        <v>13593900</v>
      </c>
      <c r="AJ294" s="46">
        <v>534.48299999999995</v>
      </c>
      <c r="AK294" s="46">
        <v>26.693000000000001</v>
      </c>
      <c r="AL294" s="46">
        <v>445</v>
      </c>
      <c r="AM294" s="46">
        <v>581</v>
      </c>
      <c r="AN294" s="46">
        <v>12435800</v>
      </c>
      <c r="AO294" s="46">
        <v>3.97818</v>
      </c>
      <c r="AP294" s="46">
        <v>0.46344000000000002</v>
      </c>
      <c r="AQ294" s="46">
        <v>2.9443800000000002</v>
      </c>
      <c r="AR294" s="46">
        <v>5.6759000000000004</v>
      </c>
      <c r="AS294" s="46">
        <v>92560.3</v>
      </c>
      <c r="AT294" s="46">
        <v>4.1822699999999999</v>
      </c>
      <c r="AU294" s="46">
        <v>3.1120000000000001</v>
      </c>
      <c r="AV294" s="46">
        <v>5.94855</v>
      </c>
      <c r="AW294" s="46">
        <v>0.47913899999999998</v>
      </c>
      <c r="AX294" s="46">
        <v>97308.800000000003</v>
      </c>
      <c r="AY294" s="46">
        <v>5.9461399999999998</v>
      </c>
      <c r="AZ294" s="46">
        <v>0.62793500000000002</v>
      </c>
      <c r="BA294" s="46">
        <v>4.5677399999999997</v>
      </c>
      <c r="BB294" s="46">
        <v>8.1556499999999996</v>
      </c>
      <c r="BC294" s="46">
        <v>138349</v>
      </c>
    </row>
    <row r="295" spans="1:55" ht="14.25" x14ac:dyDescent="0.25">
      <c r="A295" s="49" t="s">
        <v>2711</v>
      </c>
      <c r="B295" s="38" t="s">
        <v>352</v>
      </c>
      <c r="C295" s="45" t="s">
        <v>1973</v>
      </c>
      <c r="D295" s="46">
        <v>79</v>
      </c>
      <c r="E295" s="80">
        <v>28587</v>
      </c>
      <c r="F295" s="46">
        <v>372.702</v>
      </c>
      <c r="G295" s="46">
        <v>22.3017</v>
      </c>
      <c r="H295" s="46">
        <v>334</v>
      </c>
      <c r="I295" s="46">
        <v>421</v>
      </c>
      <c r="J295" s="46">
        <v>1424.17</v>
      </c>
      <c r="K295" s="46">
        <v>9.4958500000000008</v>
      </c>
      <c r="L295" s="46">
        <v>1410</v>
      </c>
      <c r="M295" s="46">
        <v>1450</v>
      </c>
      <c r="N295" s="46">
        <v>191.554</v>
      </c>
      <c r="O295" s="46">
        <v>25.364000000000001</v>
      </c>
      <c r="P295" s="46">
        <v>75</v>
      </c>
      <c r="Q295" s="46">
        <v>200</v>
      </c>
      <c r="R295" s="46">
        <v>23.716000000000001</v>
      </c>
      <c r="S295" s="46">
        <v>9.0550099999999993</v>
      </c>
      <c r="T295" s="46">
        <v>3</v>
      </c>
      <c r="U295" s="46">
        <v>33</v>
      </c>
      <c r="V295" s="46">
        <v>77.838399999999993</v>
      </c>
      <c r="W295" s="46">
        <v>16.010899999999999</v>
      </c>
      <c r="X295" s="46">
        <v>40</v>
      </c>
      <c r="Y295" s="46">
        <v>100</v>
      </c>
      <c r="Z295" s="46">
        <v>654.45799999999997</v>
      </c>
      <c r="AA295" s="46">
        <v>62.203499999999998</v>
      </c>
      <c r="AB295" s="46">
        <v>520</v>
      </c>
      <c r="AC295" s="46">
        <v>782</v>
      </c>
      <c r="AD295" s="46">
        <v>18696600</v>
      </c>
      <c r="AE295" s="46">
        <v>495.05799999999999</v>
      </c>
      <c r="AF295" s="46">
        <v>45.720300000000002</v>
      </c>
      <c r="AG295" s="46">
        <v>396</v>
      </c>
      <c r="AH295" s="46">
        <v>589</v>
      </c>
      <c r="AI295" s="46">
        <v>14142800</v>
      </c>
      <c r="AJ295" s="46">
        <v>453.28199999999998</v>
      </c>
      <c r="AK295" s="46">
        <v>41.465200000000003</v>
      </c>
      <c r="AL295" s="46">
        <v>364</v>
      </c>
      <c r="AM295" s="46">
        <v>539</v>
      </c>
      <c r="AN295" s="46">
        <v>12949300</v>
      </c>
      <c r="AO295" s="46">
        <v>2.8909400000000001</v>
      </c>
      <c r="AP295" s="46">
        <v>0.74927500000000002</v>
      </c>
      <c r="AQ295" s="46">
        <v>0.96440999999999999</v>
      </c>
      <c r="AR295" s="46">
        <v>5.7400599999999997</v>
      </c>
      <c r="AS295" s="46">
        <v>82588.399999999994</v>
      </c>
      <c r="AT295" s="46">
        <v>3.0595599999999998</v>
      </c>
      <c r="AU295" s="46">
        <v>1.06318</v>
      </c>
      <c r="AV295" s="46">
        <v>6.0230499999999996</v>
      </c>
      <c r="AW295" s="46">
        <v>0.77745699999999995</v>
      </c>
      <c r="AX295" s="46">
        <v>87405.5</v>
      </c>
      <c r="AY295" s="46">
        <v>4.4259300000000001</v>
      </c>
      <c r="AZ295" s="46">
        <v>0.99576100000000001</v>
      </c>
      <c r="BA295" s="46">
        <v>1.85364</v>
      </c>
      <c r="BB295" s="46">
        <v>8.1192100000000007</v>
      </c>
      <c r="BC295" s="46">
        <v>126440</v>
      </c>
    </row>
    <row r="296" spans="1:55" ht="14.25" x14ac:dyDescent="0.25">
      <c r="A296" s="49" t="s">
        <v>2712</v>
      </c>
      <c r="B296" s="38" t="s">
        <v>2393</v>
      </c>
      <c r="C296" s="45" t="s">
        <v>1974</v>
      </c>
      <c r="D296" s="46">
        <v>80</v>
      </c>
      <c r="E296" s="80">
        <v>8301</v>
      </c>
      <c r="F296" s="46">
        <v>356.97899999999998</v>
      </c>
      <c r="G296" s="46">
        <v>11.503399999999999</v>
      </c>
      <c r="H296" s="46">
        <v>330</v>
      </c>
      <c r="I296" s="46">
        <v>377</v>
      </c>
      <c r="J296" s="46">
        <v>1490.5</v>
      </c>
      <c r="K296" s="46">
        <v>4.9040100000000004</v>
      </c>
      <c r="L296" s="46">
        <v>1478</v>
      </c>
      <c r="M296" s="46">
        <v>1501</v>
      </c>
      <c r="N296" s="46">
        <v>200</v>
      </c>
      <c r="O296" s="46">
        <v>0</v>
      </c>
      <c r="P296" s="46">
        <v>200</v>
      </c>
      <c r="Q296" s="46">
        <v>200</v>
      </c>
      <c r="R296" s="46">
        <v>16.376000000000001</v>
      </c>
      <c r="S296" s="46">
        <v>4.1056900000000001</v>
      </c>
      <c r="T296" s="46">
        <v>6</v>
      </c>
      <c r="U296" s="46">
        <v>25</v>
      </c>
      <c r="V296" s="46">
        <v>48.487299999999998</v>
      </c>
      <c r="W296" s="46">
        <v>8.8622499999999995</v>
      </c>
      <c r="X296" s="46">
        <v>26</v>
      </c>
      <c r="Y296" s="46">
        <v>66</v>
      </c>
      <c r="Z296" s="46">
        <v>504.33199999999999</v>
      </c>
      <c r="AA296" s="46">
        <v>25.880600000000001</v>
      </c>
      <c r="AB296" s="46">
        <v>455</v>
      </c>
      <c r="AC296" s="46">
        <v>571</v>
      </c>
      <c r="AD296" s="46">
        <v>4186460</v>
      </c>
      <c r="AE296" s="46">
        <v>383.86399999999998</v>
      </c>
      <c r="AF296" s="46">
        <v>19.125</v>
      </c>
      <c r="AG296" s="46">
        <v>348</v>
      </c>
      <c r="AH296" s="46">
        <v>433</v>
      </c>
      <c r="AI296" s="46">
        <v>3186460</v>
      </c>
      <c r="AJ296" s="46">
        <v>352.096</v>
      </c>
      <c r="AK296" s="46">
        <v>17.368200000000002</v>
      </c>
      <c r="AL296" s="46">
        <v>319</v>
      </c>
      <c r="AM296" s="46">
        <v>397</v>
      </c>
      <c r="AN296" s="46">
        <v>2922750</v>
      </c>
      <c r="AO296" s="46">
        <v>3.2957299999999998</v>
      </c>
      <c r="AP296" s="46">
        <v>0.36348999999999998</v>
      </c>
      <c r="AQ296" s="46">
        <v>2.4023599999999998</v>
      </c>
      <c r="AR296" s="46">
        <v>4.3266799999999996</v>
      </c>
      <c r="AS296" s="46">
        <v>27357.8</v>
      </c>
      <c r="AT296" s="46">
        <v>3.4844300000000001</v>
      </c>
      <c r="AU296" s="46">
        <v>2.55579</v>
      </c>
      <c r="AV296" s="46">
        <v>4.5539399999999999</v>
      </c>
      <c r="AW296" s="46">
        <v>0.37766699999999997</v>
      </c>
      <c r="AX296" s="46">
        <v>28924.2</v>
      </c>
      <c r="AY296" s="46">
        <v>4.8624900000000002</v>
      </c>
      <c r="AZ296" s="46">
        <v>0.47896499999999997</v>
      </c>
      <c r="BA296" s="46">
        <v>3.6948500000000002</v>
      </c>
      <c r="BB296" s="46">
        <v>6.2020600000000004</v>
      </c>
      <c r="BC296" s="46">
        <v>40363.5</v>
      </c>
    </row>
    <row r="297" spans="1:55" ht="14.25" x14ac:dyDescent="0.25">
      <c r="A297" s="49" t="s">
        <v>2713</v>
      </c>
      <c r="B297" s="38" t="s">
        <v>513</v>
      </c>
      <c r="C297" s="45" t="s">
        <v>1975</v>
      </c>
      <c r="D297" s="46">
        <v>81</v>
      </c>
      <c r="E297" s="80">
        <v>21391</v>
      </c>
      <c r="F297" s="46">
        <v>396.863</v>
      </c>
      <c r="G297" s="46">
        <v>9.6387999999999998</v>
      </c>
      <c r="H297" s="46">
        <v>366</v>
      </c>
      <c r="I297" s="46">
        <v>418</v>
      </c>
      <c r="J297" s="46">
        <v>1362.25</v>
      </c>
      <c r="K297" s="46">
        <v>8.5866600000000002</v>
      </c>
      <c r="L297" s="46">
        <v>1344</v>
      </c>
      <c r="M297" s="46">
        <v>1387</v>
      </c>
      <c r="N297" s="46">
        <v>142.18700000000001</v>
      </c>
      <c r="O297" s="46">
        <v>63.920299999999997</v>
      </c>
      <c r="P297" s="46">
        <v>18</v>
      </c>
      <c r="Q297" s="46">
        <v>200</v>
      </c>
      <c r="R297" s="46">
        <v>14.0625</v>
      </c>
      <c r="S297" s="46">
        <v>6.26959</v>
      </c>
      <c r="T297" s="46">
        <v>3</v>
      </c>
      <c r="U297" s="46">
        <v>33</v>
      </c>
      <c r="V297" s="46">
        <v>67.811999999999998</v>
      </c>
      <c r="W297" s="46">
        <v>9.6100200000000005</v>
      </c>
      <c r="X297" s="46">
        <v>39</v>
      </c>
      <c r="Y297" s="46">
        <v>100</v>
      </c>
      <c r="Z297" s="46">
        <v>709.08299999999997</v>
      </c>
      <c r="AA297" s="46">
        <v>45.243699999999997</v>
      </c>
      <c r="AB297" s="46">
        <v>589</v>
      </c>
      <c r="AC297" s="46">
        <v>843</v>
      </c>
      <c r="AD297" s="46">
        <v>15168000</v>
      </c>
      <c r="AE297" s="46">
        <v>537.59500000000003</v>
      </c>
      <c r="AF297" s="46">
        <v>33.3797</v>
      </c>
      <c r="AG297" s="46">
        <v>449</v>
      </c>
      <c r="AH297" s="46">
        <v>635</v>
      </c>
      <c r="AI297" s="46">
        <v>11499700</v>
      </c>
      <c r="AJ297" s="46">
        <v>492.56299999999999</v>
      </c>
      <c r="AK297" s="46">
        <v>30.299499999999998</v>
      </c>
      <c r="AL297" s="46">
        <v>413</v>
      </c>
      <c r="AM297" s="46">
        <v>580</v>
      </c>
      <c r="AN297" s="46">
        <v>10536400</v>
      </c>
      <c r="AO297" s="46">
        <v>2.93188</v>
      </c>
      <c r="AP297" s="46">
        <v>0.78942800000000002</v>
      </c>
      <c r="AQ297" s="46">
        <v>1.0685199999999999</v>
      </c>
      <c r="AR297" s="46">
        <v>4.5382499999999997</v>
      </c>
      <c r="AS297" s="46">
        <v>62715.9</v>
      </c>
      <c r="AT297" s="46">
        <v>3.10426</v>
      </c>
      <c r="AU297" s="46">
        <v>1.17364</v>
      </c>
      <c r="AV297" s="46">
        <v>4.7690299999999999</v>
      </c>
      <c r="AW297" s="46">
        <v>0.81838</v>
      </c>
      <c r="AX297" s="46">
        <v>66403.3</v>
      </c>
      <c r="AY297" s="46">
        <v>4.5175000000000001</v>
      </c>
      <c r="AZ297" s="46">
        <v>1.0467900000000001</v>
      </c>
      <c r="BA297" s="46">
        <v>2.01064</v>
      </c>
      <c r="BB297" s="46">
        <v>6.6664099999999999</v>
      </c>
      <c r="BC297" s="46">
        <v>96633.9</v>
      </c>
    </row>
    <row r="298" spans="1:55" ht="14.25" x14ac:dyDescent="0.25">
      <c r="A298" s="49" t="s">
        <v>2714</v>
      </c>
      <c r="B298" s="38" t="s">
        <v>1018</v>
      </c>
      <c r="C298" s="45" t="s">
        <v>1976</v>
      </c>
      <c r="D298" s="46">
        <v>82</v>
      </c>
      <c r="E298" s="80">
        <v>34999</v>
      </c>
      <c r="F298" s="46">
        <v>444.42399999999998</v>
      </c>
      <c r="G298" s="46">
        <v>5.1375500000000001</v>
      </c>
      <c r="H298" s="46">
        <v>429</v>
      </c>
      <c r="I298" s="46">
        <v>459</v>
      </c>
      <c r="J298" s="46">
        <v>1273.22</v>
      </c>
      <c r="K298" s="46">
        <v>6.6792400000000001</v>
      </c>
      <c r="L298" s="46">
        <v>1258</v>
      </c>
      <c r="M298" s="46">
        <v>1286</v>
      </c>
      <c r="N298" s="46">
        <v>200</v>
      </c>
      <c r="O298" s="46">
        <v>0</v>
      </c>
      <c r="P298" s="46">
        <v>200</v>
      </c>
      <c r="Q298" s="46">
        <v>200</v>
      </c>
      <c r="R298" s="46">
        <v>7.8990799999999997</v>
      </c>
      <c r="S298" s="46">
        <v>6.3895600000000004</v>
      </c>
      <c r="T298" s="46">
        <v>3</v>
      </c>
      <c r="U298" s="46">
        <v>45</v>
      </c>
      <c r="V298" s="46">
        <v>54.160699999999999</v>
      </c>
      <c r="W298" s="46">
        <v>17.049199999999999</v>
      </c>
      <c r="X298" s="46">
        <v>13</v>
      </c>
      <c r="Y298" s="46">
        <v>94</v>
      </c>
      <c r="Z298" s="46">
        <v>817.75900000000001</v>
      </c>
      <c r="AA298" s="46">
        <v>79.77</v>
      </c>
      <c r="AB298" s="46">
        <v>667</v>
      </c>
      <c r="AC298" s="46">
        <v>1018</v>
      </c>
      <c r="AD298" s="46">
        <v>28620700</v>
      </c>
      <c r="AE298" s="46">
        <v>621.55200000000002</v>
      </c>
      <c r="AF298" s="46">
        <v>58.442700000000002</v>
      </c>
      <c r="AG298" s="46">
        <v>511</v>
      </c>
      <c r="AH298" s="46">
        <v>768</v>
      </c>
      <c r="AI298" s="46">
        <v>21753700</v>
      </c>
      <c r="AJ298" s="46">
        <v>570.07600000000002</v>
      </c>
      <c r="AK298" s="46">
        <v>53.026400000000002</v>
      </c>
      <c r="AL298" s="46">
        <v>470</v>
      </c>
      <c r="AM298" s="46">
        <v>702</v>
      </c>
      <c r="AN298" s="46">
        <v>19952100</v>
      </c>
      <c r="AO298" s="46">
        <v>6.4310900000000002</v>
      </c>
      <c r="AP298" s="46">
        <v>0.66639300000000001</v>
      </c>
      <c r="AQ298" s="46">
        <v>4.9130900000000004</v>
      </c>
      <c r="AR298" s="46">
        <v>12.0251</v>
      </c>
      <c r="AS298" s="46">
        <v>225082</v>
      </c>
      <c r="AT298" s="46">
        <v>6.7362599999999997</v>
      </c>
      <c r="AU298" s="46">
        <v>5.1611599999999997</v>
      </c>
      <c r="AV298" s="46">
        <v>12.5403</v>
      </c>
      <c r="AW298" s="46">
        <v>0.69327700000000003</v>
      </c>
      <c r="AX298" s="46">
        <v>235762</v>
      </c>
      <c r="AY298" s="46">
        <v>9.2983899999999995</v>
      </c>
      <c r="AZ298" s="46">
        <v>0.87771699999999997</v>
      </c>
      <c r="BA298" s="46">
        <v>7.2680100000000003</v>
      </c>
      <c r="BB298" s="46">
        <v>16.864899999999999</v>
      </c>
      <c r="BC298" s="46">
        <v>325434</v>
      </c>
    </row>
    <row r="299" spans="1:55" ht="14.25" x14ac:dyDescent="0.25">
      <c r="A299" s="49" t="s">
        <v>2715</v>
      </c>
      <c r="B299" s="38" t="s">
        <v>528</v>
      </c>
      <c r="C299" s="45" t="s">
        <v>1977</v>
      </c>
      <c r="D299" s="46">
        <v>83</v>
      </c>
      <c r="E299" s="80">
        <v>21165</v>
      </c>
      <c r="F299" s="46">
        <v>330.97300000000001</v>
      </c>
      <c r="G299" s="46">
        <v>13.355499999999999</v>
      </c>
      <c r="H299" s="46">
        <v>308</v>
      </c>
      <c r="I299" s="46">
        <v>354</v>
      </c>
      <c r="J299" s="46">
        <v>1443.89</v>
      </c>
      <c r="K299" s="46">
        <v>10.804500000000001</v>
      </c>
      <c r="L299" s="46">
        <v>1426</v>
      </c>
      <c r="M299" s="46">
        <v>1466</v>
      </c>
      <c r="N299" s="46">
        <v>199.57599999999999</v>
      </c>
      <c r="O299" s="46">
        <v>8.13931</v>
      </c>
      <c r="P299" s="46">
        <v>18</v>
      </c>
      <c r="Q299" s="46">
        <v>200</v>
      </c>
      <c r="R299" s="46">
        <v>15.033200000000001</v>
      </c>
      <c r="S299" s="46">
        <v>6.2067600000000001</v>
      </c>
      <c r="T299" s="46">
        <v>3</v>
      </c>
      <c r="U299" s="46">
        <v>26</v>
      </c>
      <c r="V299" s="46">
        <v>62.993299999999998</v>
      </c>
      <c r="W299" s="46">
        <v>10.2919</v>
      </c>
      <c r="X299" s="46">
        <v>39</v>
      </c>
      <c r="Y299" s="46">
        <v>80</v>
      </c>
      <c r="Z299" s="46">
        <v>548.22500000000002</v>
      </c>
      <c r="AA299" s="46">
        <v>34.746099999999998</v>
      </c>
      <c r="AB299" s="46">
        <v>458</v>
      </c>
      <c r="AC299" s="46">
        <v>627</v>
      </c>
      <c r="AD299" s="46">
        <v>11603200</v>
      </c>
      <c r="AE299" s="46">
        <v>415.97500000000002</v>
      </c>
      <c r="AF299" s="46">
        <v>25.713899999999999</v>
      </c>
      <c r="AG299" s="46">
        <v>349</v>
      </c>
      <c r="AH299" s="46">
        <v>474</v>
      </c>
      <c r="AI299" s="46">
        <v>8804120</v>
      </c>
      <c r="AJ299" s="46">
        <v>381.21</v>
      </c>
      <c r="AK299" s="46">
        <v>23.376999999999999</v>
      </c>
      <c r="AL299" s="46">
        <v>321</v>
      </c>
      <c r="AM299" s="46">
        <v>434</v>
      </c>
      <c r="AN299" s="46">
        <v>8068320</v>
      </c>
      <c r="AO299" s="46">
        <v>2.0023599999999999</v>
      </c>
      <c r="AP299" s="46">
        <v>0.31284499999999998</v>
      </c>
      <c r="AQ299" s="46">
        <v>0.46151300000000001</v>
      </c>
      <c r="AR299" s="46">
        <v>2.7218300000000002</v>
      </c>
      <c r="AS299" s="46">
        <v>42379.9</v>
      </c>
      <c r="AT299" s="46">
        <v>2.1409500000000001</v>
      </c>
      <c r="AU299" s="46">
        <v>0.48847099999999999</v>
      </c>
      <c r="AV299" s="46">
        <v>2.8877700000000002</v>
      </c>
      <c r="AW299" s="46">
        <v>0.32438800000000001</v>
      </c>
      <c r="AX299" s="46">
        <v>45313.1</v>
      </c>
      <c r="AY299" s="46">
        <v>3.19529</v>
      </c>
      <c r="AZ299" s="46">
        <v>0.42412499999999997</v>
      </c>
      <c r="BA299" s="46">
        <v>0.96920399999999995</v>
      </c>
      <c r="BB299" s="46">
        <v>4.15862</v>
      </c>
      <c r="BC299" s="46">
        <v>67628.3</v>
      </c>
    </row>
    <row r="300" spans="1:55" ht="14.25" x14ac:dyDescent="0.25">
      <c r="A300" s="49" t="s">
        <v>2716</v>
      </c>
      <c r="B300" s="38" t="s">
        <v>529</v>
      </c>
      <c r="C300" s="45" t="s">
        <v>1978</v>
      </c>
      <c r="D300" s="46">
        <v>84</v>
      </c>
      <c r="E300" s="80">
        <v>24596</v>
      </c>
      <c r="F300" s="46">
        <v>281.916</v>
      </c>
      <c r="G300" s="46">
        <v>5.5410700000000004</v>
      </c>
      <c r="H300" s="46">
        <v>268</v>
      </c>
      <c r="I300" s="46">
        <v>292</v>
      </c>
      <c r="J300" s="46">
        <v>1545.84</v>
      </c>
      <c r="K300" s="46">
        <v>4.1540699999999999</v>
      </c>
      <c r="L300" s="46">
        <v>1537</v>
      </c>
      <c r="M300" s="46">
        <v>1558</v>
      </c>
      <c r="N300" s="46">
        <v>200</v>
      </c>
      <c r="O300" s="46">
        <v>0</v>
      </c>
      <c r="P300" s="46">
        <v>200</v>
      </c>
      <c r="Q300" s="46">
        <v>200</v>
      </c>
      <c r="R300" s="46">
        <v>14.948499999999999</v>
      </c>
      <c r="S300" s="46">
        <v>0.598275</v>
      </c>
      <c r="T300" s="46">
        <v>8</v>
      </c>
      <c r="U300" s="46">
        <v>15</v>
      </c>
      <c r="V300" s="46">
        <v>52.754300000000001</v>
      </c>
      <c r="W300" s="46">
        <v>2.0065599999999999</v>
      </c>
      <c r="X300" s="46">
        <v>43</v>
      </c>
      <c r="Y300" s="46">
        <v>54</v>
      </c>
      <c r="Z300" s="46">
        <v>411.13600000000002</v>
      </c>
      <c r="AA300" s="46">
        <v>5.8527199999999997</v>
      </c>
      <c r="AB300" s="46">
        <v>394</v>
      </c>
      <c r="AC300" s="46">
        <v>425</v>
      </c>
      <c r="AD300" s="46">
        <v>10112300</v>
      </c>
      <c r="AE300" s="46">
        <v>312.52300000000002</v>
      </c>
      <c r="AF300" s="46">
        <v>4.4916700000000001</v>
      </c>
      <c r="AG300" s="46">
        <v>300</v>
      </c>
      <c r="AH300" s="46">
        <v>323</v>
      </c>
      <c r="AI300" s="46">
        <v>7686800</v>
      </c>
      <c r="AJ300" s="46">
        <v>286.60300000000001</v>
      </c>
      <c r="AK300" s="46">
        <v>4.1269299999999998</v>
      </c>
      <c r="AL300" s="46">
        <v>275</v>
      </c>
      <c r="AM300" s="46">
        <v>296</v>
      </c>
      <c r="AN300" s="46">
        <v>7049290</v>
      </c>
      <c r="AO300" s="46">
        <v>1.4412400000000001</v>
      </c>
      <c r="AP300" s="46">
        <v>8.5768499999999998E-2</v>
      </c>
      <c r="AQ300" s="46">
        <v>1.29356</v>
      </c>
      <c r="AR300" s="46">
        <v>1.71454</v>
      </c>
      <c r="AS300" s="46">
        <v>35448.699999999997</v>
      </c>
      <c r="AT300" s="46">
        <v>1.5601799999999999</v>
      </c>
      <c r="AU300" s="46">
        <v>1.40696</v>
      </c>
      <c r="AV300" s="46">
        <v>1.84535</v>
      </c>
      <c r="AW300" s="46">
        <v>8.9147400000000002E-2</v>
      </c>
      <c r="AX300" s="46">
        <v>38374.1</v>
      </c>
      <c r="AY300" s="46">
        <v>2.3816299999999999</v>
      </c>
      <c r="AZ300" s="46">
        <v>0.11330900000000001</v>
      </c>
      <c r="BA300" s="46">
        <v>2.1815099999999998</v>
      </c>
      <c r="BB300" s="46">
        <v>2.73807</v>
      </c>
      <c r="BC300" s="46">
        <v>58578.5</v>
      </c>
    </row>
    <row r="301" spans="1:55" ht="14.25" x14ac:dyDescent="0.25">
      <c r="A301" s="49" t="s">
        <v>2717</v>
      </c>
      <c r="B301" s="38" t="s">
        <v>530</v>
      </c>
      <c r="C301" s="45" t="s">
        <v>1979</v>
      </c>
      <c r="D301" s="46">
        <v>85</v>
      </c>
      <c r="E301" s="80">
        <v>25587</v>
      </c>
      <c r="F301" s="46">
        <v>400.12400000000002</v>
      </c>
      <c r="G301" s="46">
        <v>4.7824600000000004</v>
      </c>
      <c r="H301" s="46">
        <v>388</v>
      </c>
      <c r="I301" s="46">
        <v>409</v>
      </c>
      <c r="J301" s="46">
        <v>1306.02</v>
      </c>
      <c r="K301" s="46">
        <v>5.3676300000000001</v>
      </c>
      <c r="L301" s="46">
        <v>1291</v>
      </c>
      <c r="M301" s="46">
        <v>1319</v>
      </c>
      <c r="N301" s="46">
        <v>200</v>
      </c>
      <c r="O301" s="46">
        <v>0</v>
      </c>
      <c r="P301" s="46">
        <v>200</v>
      </c>
      <c r="Q301" s="46">
        <v>200</v>
      </c>
      <c r="R301" s="46">
        <v>3.6077699999999999</v>
      </c>
      <c r="S301" s="46">
        <v>2.19659</v>
      </c>
      <c r="T301" s="46">
        <v>3</v>
      </c>
      <c r="U301" s="46">
        <v>24</v>
      </c>
      <c r="V301" s="46">
        <v>34.6083</v>
      </c>
      <c r="W301" s="46">
        <v>11.008599999999999</v>
      </c>
      <c r="X301" s="46">
        <v>13</v>
      </c>
      <c r="Y301" s="46">
        <v>80</v>
      </c>
      <c r="Z301" s="46">
        <v>657.47799999999995</v>
      </c>
      <c r="AA301" s="46">
        <v>33.033099999999997</v>
      </c>
      <c r="AB301" s="46">
        <v>582</v>
      </c>
      <c r="AC301" s="46">
        <v>828</v>
      </c>
      <c r="AD301" s="46">
        <v>16822900</v>
      </c>
      <c r="AE301" s="46">
        <v>501.88799999999998</v>
      </c>
      <c r="AF301" s="46">
        <v>24.116499999999998</v>
      </c>
      <c r="AG301" s="46">
        <v>446</v>
      </c>
      <c r="AH301" s="46">
        <v>626</v>
      </c>
      <c r="AI301" s="46">
        <v>12841800</v>
      </c>
      <c r="AJ301" s="46">
        <v>460.82499999999999</v>
      </c>
      <c r="AK301" s="46">
        <v>21.816500000000001</v>
      </c>
      <c r="AL301" s="46">
        <v>410</v>
      </c>
      <c r="AM301" s="46">
        <v>573</v>
      </c>
      <c r="AN301" s="46">
        <v>11791100</v>
      </c>
      <c r="AO301" s="46">
        <v>4.9228500000000004</v>
      </c>
      <c r="AP301" s="46">
        <v>0.73719000000000001</v>
      </c>
      <c r="AQ301" s="46">
        <v>3.4568500000000002</v>
      </c>
      <c r="AR301" s="46">
        <v>6.6285100000000003</v>
      </c>
      <c r="AS301" s="46">
        <v>125961</v>
      </c>
      <c r="AT301" s="46">
        <v>5.1774399999999998</v>
      </c>
      <c r="AU301" s="46">
        <v>3.6519200000000001</v>
      </c>
      <c r="AV301" s="46">
        <v>6.9400199999999996</v>
      </c>
      <c r="AW301" s="46">
        <v>0.76785999999999999</v>
      </c>
      <c r="AX301" s="46">
        <v>132475</v>
      </c>
      <c r="AY301" s="46">
        <v>7.1507300000000003</v>
      </c>
      <c r="AZ301" s="46">
        <v>0.96386000000000005</v>
      </c>
      <c r="BA301" s="46">
        <v>5.2309299999999999</v>
      </c>
      <c r="BB301" s="46">
        <v>9.5144800000000007</v>
      </c>
      <c r="BC301" s="46">
        <v>182966</v>
      </c>
    </row>
    <row r="302" spans="1:55" ht="14.25" x14ac:dyDescent="0.25">
      <c r="A302" s="49" t="s">
        <v>2718</v>
      </c>
      <c r="B302" s="38" t="s">
        <v>612</v>
      </c>
      <c r="C302" s="45" t="s">
        <v>1980</v>
      </c>
      <c r="D302" s="46">
        <v>86</v>
      </c>
      <c r="E302" s="80">
        <v>16682</v>
      </c>
      <c r="F302" s="46">
        <v>301.35399999999998</v>
      </c>
      <c r="G302" s="46">
        <v>4.5704799999999999</v>
      </c>
      <c r="H302" s="46">
        <v>292</v>
      </c>
      <c r="I302" s="46">
        <v>309</v>
      </c>
      <c r="J302" s="46">
        <v>1506.65</v>
      </c>
      <c r="K302" s="46">
        <v>5.0936000000000003</v>
      </c>
      <c r="L302" s="46">
        <v>1495</v>
      </c>
      <c r="M302" s="46">
        <v>1517</v>
      </c>
      <c r="N302" s="46">
        <v>200</v>
      </c>
      <c r="O302" s="46">
        <v>0</v>
      </c>
      <c r="P302" s="46">
        <v>200</v>
      </c>
      <c r="Q302" s="46">
        <v>200</v>
      </c>
      <c r="R302" s="46">
        <v>13.707000000000001</v>
      </c>
      <c r="S302" s="46">
        <v>4.1790000000000003</v>
      </c>
      <c r="T302" s="46">
        <v>10</v>
      </c>
      <c r="U302" s="46">
        <v>24</v>
      </c>
      <c r="V302" s="46">
        <v>53.490699999999997</v>
      </c>
      <c r="W302" s="46">
        <v>5.95139</v>
      </c>
      <c r="X302" s="46">
        <v>42</v>
      </c>
      <c r="Y302" s="46">
        <v>74</v>
      </c>
      <c r="Z302" s="46">
        <v>453.36799999999999</v>
      </c>
      <c r="AA302" s="46">
        <v>16.351800000000001</v>
      </c>
      <c r="AB302" s="46">
        <v>424</v>
      </c>
      <c r="AC302" s="46">
        <v>505</v>
      </c>
      <c r="AD302" s="46">
        <v>7563080</v>
      </c>
      <c r="AE302" s="46">
        <v>344.55799999999999</v>
      </c>
      <c r="AF302" s="46">
        <v>12.095700000000001</v>
      </c>
      <c r="AG302" s="46">
        <v>323</v>
      </c>
      <c r="AH302" s="46">
        <v>383</v>
      </c>
      <c r="AI302" s="46">
        <v>5747910</v>
      </c>
      <c r="AJ302" s="46">
        <v>315.959</v>
      </c>
      <c r="AK302" s="46">
        <v>10.964399999999999</v>
      </c>
      <c r="AL302" s="46">
        <v>296</v>
      </c>
      <c r="AM302" s="46">
        <v>350</v>
      </c>
      <c r="AN302" s="46">
        <v>5270820</v>
      </c>
      <c r="AO302" s="46">
        <v>1.5573399999999999</v>
      </c>
      <c r="AP302" s="46">
        <v>0.19690099999999999</v>
      </c>
      <c r="AQ302" s="46">
        <v>0.98937600000000003</v>
      </c>
      <c r="AR302" s="46">
        <v>1.97902</v>
      </c>
      <c r="AS302" s="46">
        <v>25979.599999999999</v>
      </c>
      <c r="AT302" s="46">
        <v>1.68065</v>
      </c>
      <c r="AU302" s="46">
        <v>1.0898699999999999</v>
      </c>
      <c r="AV302" s="46">
        <v>2.1182699999999999</v>
      </c>
      <c r="AW302" s="46">
        <v>0.20428299999999999</v>
      </c>
      <c r="AX302" s="46">
        <v>28036.5</v>
      </c>
      <c r="AY302" s="46">
        <v>2.5588099999999998</v>
      </c>
      <c r="AZ302" s="46">
        <v>0.25669399999999998</v>
      </c>
      <c r="BA302" s="46">
        <v>1.84175</v>
      </c>
      <c r="BB302" s="46">
        <v>3.0995499999999998</v>
      </c>
      <c r="BC302" s="46">
        <v>42686</v>
      </c>
    </row>
    <row r="303" spans="1:55" ht="14.25" x14ac:dyDescent="0.25">
      <c r="A303" s="49" t="s">
        <v>2719</v>
      </c>
      <c r="B303" s="38" t="s">
        <v>445</v>
      </c>
      <c r="C303" s="45" t="s">
        <v>1981</v>
      </c>
      <c r="D303" s="46">
        <v>87</v>
      </c>
      <c r="E303" s="80">
        <v>23115</v>
      </c>
      <c r="F303" s="46">
        <v>754.37199999999996</v>
      </c>
      <c r="G303" s="46">
        <v>11.253399999999999</v>
      </c>
      <c r="H303" s="46">
        <v>722</v>
      </c>
      <c r="I303" s="46">
        <v>770</v>
      </c>
      <c r="J303" s="46">
        <v>1038.27</v>
      </c>
      <c r="K303" s="46">
        <v>4.0328600000000003</v>
      </c>
      <c r="L303" s="46">
        <v>1031</v>
      </c>
      <c r="M303" s="46">
        <v>1047</v>
      </c>
      <c r="N303" s="46">
        <v>136.07</v>
      </c>
      <c r="O303" s="46">
        <v>80.833699999999993</v>
      </c>
      <c r="P303" s="46">
        <v>5</v>
      </c>
      <c r="Q303" s="46">
        <v>200</v>
      </c>
      <c r="R303" s="46">
        <v>9.0990300000000008</v>
      </c>
      <c r="S303" s="46">
        <v>8.0310799999999993</v>
      </c>
      <c r="T303" s="46">
        <v>3</v>
      </c>
      <c r="U303" s="46">
        <v>45</v>
      </c>
      <c r="V303" s="46">
        <v>58.454099999999997</v>
      </c>
      <c r="W303" s="46">
        <v>28.042300000000001</v>
      </c>
      <c r="X303" s="46">
        <v>13</v>
      </c>
      <c r="Y303" s="46">
        <v>100</v>
      </c>
      <c r="Z303" s="46">
        <v>1773</v>
      </c>
      <c r="AA303" s="46">
        <v>274.36</v>
      </c>
      <c r="AB303" s="46">
        <v>1343</v>
      </c>
      <c r="AC303" s="46">
        <v>2231</v>
      </c>
      <c r="AD303" s="46">
        <v>40982800</v>
      </c>
      <c r="AE303" s="46">
        <v>1346.33</v>
      </c>
      <c r="AF303" s="46">
        <v>200.59399999999999</v>
      </c>
      <c r="AG303" s="46">
        <v>1030</v>
      </c>
      <c r="AH303" s="46">
        <v>1681</v>
      </c>
      <c r="AI303" s="46">
        <v>31120500</v>
      </c>
      <c r="AJ303" s="46">
        <v>1234.21</v>
      </c>
      <c r="AK303" s="46">
        <v>181.667</v>
      </c>
      <c r="AL303" s="46">
        <v>947</v>
      </c>
      <c r="AM303" s="46">
        <v>1538</v>
      </c>
      <c r="AN303" s="46">
        <v>28528800</v>
      </c>
      <c r="AO303" s="46">
        <v>27.107700000000001</v>
      </c>
      <c r="AP303" s="46">
        <v>10.3568</v>
      </c>
      <c r="AQ303" s="46">
        <v>8.0829900000000006</v>
      </c>
      <c r="AR303" s="46">
        <v>43.648200000000003</v>
      </c>
      <c r="AS303" s="46">
        <v>626594</v>
      </c>
      <c r="AT303" s="46">
        <v>28.189900000000002</v>
      </c>
      <c r="AU303" s="46">
        <v>8.4326299999999996</v>
      </c>
      <c r="AV303" s="46">
        <v>45.427199999999999</v>
      </c>
      <c r="AW303" s="46">
        <v>10.767799999999999</v>
      </c>
      <c r="AX303" s="46">
        <v>651610</v>
      </c>
      <c r="AY303" s="46">
        <v>39.091999999999999</v>
      </c>
      <c r="AZ303" s="46">
        <v>14.425800000000001</v>
      </c>
      <c r="BA303" s="46">
        <v>12.3779</v>
      </c>
      <c r="BB303" s="46">
        <v>61.8018</v>
      </c>
      <c r="BC303" s="46">
        <v>903612</v>
      </c>
    </row>
    <row r="304" spans="1:55" ht="14.25" x14ac:dyDescent="0.25">
      <c r="A304" s="49" t="s">
        <v>2720</v>
      </c>
      <c r="B304" s="38" t="s">
        <v>648</v>
      </c>
      <c r="C304" s="45" t="s">
        <v>1982</v>
      </c>
      <c r="D304" s="46">
        <v>89</v>
      </c>
      <c r="E304" s="80">
        <v>24849</v>
      </c>
      <c r="F304" s="46">
        <v>427.78</v>
      </c>
      <c r="G304" s="46">
        <v>12.788</v>
      </c>
      <c r="H304" s="46">
        <v>409</v>
      </c>
      <c r="I304" s="46">
        <v>456</v>
      </c>
      <c r="J304" s="46">
        <v>1223.44</v>
      </c>
      <c r="K304" s="46">
        <v>9.5152699999999992</v>
      </c>
      <c r="L304" s="46">
        <v>1202</v>
      </c>
      <c r="M304" s="46">
        <v>1242</v>
      </c>
      <c r="N304" s="46">
        <v>200</v>
      </c>
      <c r="O304" s="46">
        <v>0</v>
      </c>
      <c r="P304" s="46">
        <v>200</v>
      </c>
      <c r="Q304" s="46">
        <v>200</v>
      </c>
      <c r="R304" s="46">
        <v>10.0786</v>
      </c>
      <c r="S304" s="46">
        <v>5.3442499999999997</v>
      </c>
      <c r="T304" s="46">
        <v>3</v>
      </c>
      <c r="U304" s="46">
        <v>45</v>
      </c>
      <c r="V304" s="46">
        <v>41.796199999999999</v>
      </c>
      <c r="W304" s="46">
        <v>10.287699999999999</v>
      </c>
      <c r="X304" s="46">
        <v>13</v>
      </c>
      <c r="Y304" s="46">
        <v>60</v>
      </c>
      <c r="Z304" s="46">
        <v>807.78599999999994</v>
      </c>
      <c r="AA304" s="46">
        <v>37.322099999999999</v>
      </c>
      <c r="AB304" s="46">
        <v>668</v>
      </c>
      <c r="AC304" s="46">
        <v>899</v>
      </c>
      <c r="AD304" s="46">
        <v>20072700</v>
      </c>
      <c r="AE304" s="46">
        <v>615.81799999999998</v>
      </c>
      <c r="AF304" s="46">
        <v>27.471699999999998</v>
      </c>
      <c r="AG304" s="46">
        <v>512</v>
      </c>
      <c r="AH304" s="46">
        <v>684</v>
      </c>
      <c r="AI304" s="46">
        <v>15302500</v>
      </c>
      <c r="AJ304" s="46">
        <v>565.20600000000002</v>
      </c>
      <c r="AK304" s="46">
        <v>24.9773</v>
      </c>
      <c r="AL304" s="46">
        <v>471</v>
      </c>
      <c r="AM304" s="46">
        <v>627</v>
      </c>
      <c r="AN304" s="46">
        <v>14044800</v>
      </c>
      <c r="AO304" s="46">
        <v>8.0706500000000005</v>
      </c>
      <c r="AP304" s="46">
        <v>0.89430200000000004</v>
      </c>
      <c r="AQ304" s="46">
        <v>5.3403499999999999</v>
      </c>
      <c r="AR304" s="46">
        <v>10.74</v>
      </c>
      <c r="AS304" s="46">
        <v>200548</v>
      </c>
      <c r="AT304" s="46">
        <v>8.4419000000000004</v>
      </c>
      <c r="AU304" s="46">
        <v>5.5748300000000004</v>
      </c>
      <c r="AV304" s="46">
        <v>11.207000000000001</v>
      </c>
      <c r="AW304" s="46">
        <v>0.92951300000000003</v>
      </c>
      <c r="AX304" s="46">
        <v>209773</v>
      </c>
      <c r="AY304" s="46">
        <v>11.5153</v>
      </c>
      <c r="AZ304" s="46">
        <v>1.2165999999999999</v>
      </c>
      <c r="BA304" s="46">
        <v>7.6126300000000002</v>
      </c>
      <c r="BB304" s="46">
        <v>15.1479</v>
      </c>
      <c r="BC304" s="46">
        <v>286143</v>
      </c>
    </row>
    <row r="305" spans="1:55" ht="14.25" x14ac:dyDescent="0.25">
      <c r="A305" s="49" t="s">
        <v>2721</v>
      </c>
      <c r="B305" s="38" t="s">
        <v>2394</v>
      </c>
      <c r="C305" s="45" t="s">
        <v>1983</v>
      </c>
      <c r="D305" s="46">
        <v>90</v>
      </c>
      <c r="E305" s="80">
        <v>17577</v>
      </c>
      <c r="F305" s="46">
        <v>603.95799999999997</v>
      </c>
      <c r="G305" s="46">
        <v>41.5899</v>
      </c>
      <c r="H305" s="46">
        <v>499</v>
      </c>
      <c r="I305" s="46">
        <v>671</v>
      </c>
      <c r="J305" s="46">
        <v>1112.69</v>
      </c>
      <c r="K305" s="46">
        <v>6.6504700000000003</v>
      </c>
      <c r="L305" s="46">
        <v>1104</v>
      </c>
      <c r="M305" s="46">
        <v>1133</v>
      </c>
      <c r="N305" s="46">
        <v>146.648</v>
      </c>
      <c r="O305" s="46">
        <v>38.889600000000002</v>
      </c>
      <c r="P305" s="46">
        <v>5</v>
      </c>
      <c r="Q305" s="46">
        <v>200</v>
      </c>
      <c r="R305" s="46">
        <v>13.8306</v>
      </c>
      <c r="S305" s="46">
        <v>4.0437799999999999</v>
      </c>
      <c r="T305" s="46">
        <v>3</v>
      </c>
      <c r="U305" s="46">
        <v>45</v>
      </c>
      <c r="V305" s="46">
        <v>69.933099999999996</v>
      </c>
      <c r="W305" s="46">
        <v>7.9939799999999996</v>
      </c>
      <c r="X305" s="46">
        <v>40</v>
      </c>
      <c r="Y305" s="46">
        <v>86</v>
      </c>
      <c r="Z305" s="46">
        <v>1408.59</v>
      </c>
      <c r="AA305" s="46">
        <v>89.375600000000006</v>
      </c>
      <c r="AB305" s="46">
        <v>1111</v>
      </c>
      <c r="AC305" s="46">
        <v>1654</v>
      </c>
      <c r="AD305" s="46">
        <v>24758800</v>
      </c>
      <c r="AE305" s="46">
        <v>1067.93</v>
      </c>
      <c r="AF305" s="46">
        <v>66.855699999999999</v>
      </c>
      <c r="AG305" s="46">
        <v>846</v>
      </c>
      <c r="AH305" s="46">
        <v>1250</v>
      </c>
      <c r="AI305" s="46">
        <v>18771000</v>
      </c>
      <c r="AJ305" s="46">
        <v>978.49300000000005</v>
      </c>
      <c r="AK305" s="46">
        <v>60.9803</v>
      </c>
      <c r="AL305" s="46">
        <v>776</v>
      </c>
      <c r="AM305" s="46">
        <v>1144</v>
      </c>
      <c r="AN305" s="46">
        <v>17199000</v>
      </c>
      <c r="AO305" s="46">
        <v>15.0459</v>
      </c>
      <c r="AP305" s="46">
        <v>4.7262300000000002</v>
      </c>
      <c r="AQ305" s="46">
        <v>5.4198300000000001</v>
      </c>
      <c r="AR305" s="46">
        <v>27.630500000000001</v>
      </c>
      <c r="AS305" s="46">
        <v>264462</v>
      </c>
      <c r="AT305" s="46">
        <v>15.6624</v>
      </c>
      <c r="AU305" s="46">
        <v>5.6805300000000001</v>
      </c>
      <c r="AV305" s="46">
        <v>28.742799999999999</v>
      </c>
      <c r="AW305" s="46">
        <v>4.90245</v>
      </c>
      <c r="AX305" s="46">
        <v>275298</v>
      </c>
      <c r="AY305" s="46">
        <v>21.728000000000002</v>
      </c>
      <c r="AZ305" s="46">
        <v>6.6327999999999996</v>
      </c>
      <c r="BA305" s="46">
        <v>8.2244600000000005</v>
      </c>
      <c r="BB305" s="46">
        <v>39.115600000000001</v>
      </c>
      <c r="BC305" s="46">
        <v>381914</v>
      </c>
    </row>
    <row r="306" spans="1:55" ht="14.25" x14ac:dyDescent="0.25">
      <c r="A306" s="49" t="s">
        <v>2722</v>
      </c>
      <c r="B306" s="38" t="s">
        <v>968</v>
      </c>
      <c r="C306" s="45" t="s">
        <v>1984</v>
      </c>
      <c r="D306" s="46">
        <v>92</v>
      </c>
      <c r="E306" s="80">
        <v>28534</v>
      </c>
      <c r="F306" s="46">
        <v>280.23899999999998</v>
      </c>
      <c r="G306" s="46">
        <v>5.84396</v>
      </c>
      <c r="H306" s="46">
        <v>265</v>
      </c>
      <c r="I306" s="46">
        <v>290</v>
      </c>
      <c r="J306" s="46">
        <v>1543.8</v>
      </c>
      <c r="K306" s="46">
        <v>3.3176399999999999</v>
      </c>
      <c r="L306" s="46">
        <v>1538</v>
      </c>
      <c r="M306" s="46">
        <v>1553</v>
      </c>
      <c r="N306" s="46">
        <v>200</v>
      </c>
      <c r="O306" s="46">
        <v>0</v>
      </c>
      <c r="P306" s="46">
        <v>200</v>
      </c>
      <c r="Q306" s="46">
        <v>200</v>
      </c>
      <c r="R306" s="46">
        <v>14.4443</v>
      </c>
      <c r="S306" s="46">
        <v>1.5714699999999999</v>
      </c>
      <c r="T306" s="46">
        <v>10</v>
      </c>
      <c r="U306" s="46">
        <v>15</v>
      </c>
      <c r="V306" s="46">
        <v>58.356900000000003</v>
      </c>
      <c r="W306" s="46">
        <v>6.7761300000000002</v>
      </c>
      <c r="X306" s="46">
        <v>40</v>
      </c>
      <c r="Y306" s="46">
        <v>66</v>
      </c>
      <c r="Z306" s="46">
        <v>421.46199999999999</v>
      </c>
      <c r="AA306" s="46">
        <v>15.3828</v>
      </c>
      <c r="AB306" s="46">
        <v>375</v>
      </c>
      <c r="AC306" s="46">
        <v>445</v>
      </c>
      <c r="AD306" s="46">
        <v>12026000</v>
      </c>
      <c r="AE306" s="46">
        <v>320.03699999999998</v>
      </c>
      <c r="AF306" s="46">
        <v>11.3331</v>
      </c>
      <c r="AG306" s="46">
        <v>286</v>
      </c>
      <c r="AH306" s="46">
        <v>337</v>
      </c>
      <c r="AI306" s="46">
        <v>9131930</v>
      </c>
      <c r="AJ306" s="46">
        <v>293.37099999999998</v>
      </c>
      <c r="AK306" s="46">
        <v>10.2509</v>
      </c>
      <c r="AL306" s="46">
        <v>262</v>
      </c>
      <c r="AM306" s="46">
        <v>309</v>
      </c>
      <c r="AN306" s="46">
        <v>8371050</v>
      </c>
      <c r="AO306" s="46">
        <v>1.2524599999999999</v>
      </c>
      <c r="AP306" s="46">
        <v>0.182592</v>
      </c>
      <c r="AQ306" s="46">
        <v>0.98484700000000003</v>
      </c>
      <c r="AR306" s="46">
        <v>1.8761099999999999</v>
      </c>
      <c r="AS306" s="46">
        <v>35737.699999999997</v>
      </c>
      <c r="AT306" s="46">
        <v>1.3638600000000001</v>
      </c>
      <c r="AU306" s="46">
        <v>1.0851500000000001</v>
      </c>
      <c r="AV306" s="46">
        <v>2.01207</v>
      </c>
      <c r="AW306" s="46">
        <v>0.18995899999999999</v>
      </c>
      <c r="AX306" s="46">
        <v>38916.400000000001</v>
      </c>
      <c r="AY306" s="46">
        <v>2.1428600000000002</v>
      </c>
      <c r="AZ306" s="46">
        <v>0.230852</v>
      </c>
      <c r="BA306" s="46">
        <v>1.7943800000000001</v>
      </c>
      <c r="BB306" s="46">
        <v>2.93018</v>
      </c>
      <c r="BC306" s="46">
        <v>61144.5</v>
      </c>
    </row>
    <row r="307" spans="1:55" ht="14.25" x14ac:dyDescent="0.25">
      <c r="A307" s="49" t="s">
        <v>2723</v>
      </c>
      <c r="B307" s="38" t="s">
        <v>542</v>
      </c>
      <c r="C307" s="45" t="s">
        <v>1985</v>
      </c>
      <c r="D307" s="46">
        <v>93</v>
      </c>
      <c r="E307" s="80">
        <v>372</v>
      </c>
      <c r="F307" s="46">
        <v>269.26600000000002</v>
      </c>
      <c r="G307" s="46">
        <v>5.6731400000000001</v>
      </c>
      <c r="H307" s="46">
        <v>259</v>
      </c>
      <c r="I307" s="46">
        <v>283</v>
      </c>
      <c r="J307" s="46">
        <v>1517.53</v>
      </c>
      <c r="K307" s="46">
        <v>4.69916</v>
      </c>
      <c r="L307" s="46">
        <v>1503</v>
      </c>
      <c r="M307" s="46">
        <v>1527</v>
      </c>
      <c r="N307" s="46">
        <v>191.87100000000001</v>
      </c>
      <c r="O307" s="46">
        <v>36.414900000000003</v>
      </c>
      <c r="P307" s="46">
        <v>15</v>
      </c>
      <c r="Q307" s="46">
        <v>200</v>
      </c>
      <c r="R307" s="46">
        <v>29.991900000000001</v>
      </c>
      <c r="S307" s="46">
        <v>3.8899400000000002</v>
      </c>
      <c r="T307" s="46">
        <v>15</v>
      </c>
      <c r="U307" s="46">
        <v>33</v>
      </c>
      <c r="V307" s="46">
        <v>86.774199999999993</v>
      </c>
      <c r="W307" s="46">
        <v>9.4654199999999999</v>
      </c>
      <c r="X307" s="46">
        <v>80</v>
      </c>
      <c r="Y307" s="46">
        <v>100</v>
      </c>
      <c r="Z307" s="46">
        <v>483.73700000000002</v>
      </c>
      <c r="AA307" s="46">
        <v>21.800899999999999</v>
      </c>
      <c r="AB307" s="46">
        <v>451</v>
      </c>
      <c r="AC307" s="46">
        <v>537</v>
      </c>
      <c r="AD307" s="46">
        <v>179950</v>
      </c>
      <c r="AE307" s="46">
        <v>365.26299999999998</v>
      </c>
      <c r="AF307" s="46">
        <v>15.8611</v>
      </c>
      <c r="AG307" s="46">
        <v>341</v>
      </c>
      <c r="AH307" s="46">
        <v>405</v>
      </c>
      <c r="AI307" s="46">
        <v>135878</v>
      </c>
      <c r="AJ307" s="46">
        <v>334.24200000000002</v>
      </c>
      <c r="AK307" s="46">
        <v>14.261200000000001</v>
      </c>
      <c r="AL307" s="46">
        <v>312</v>
      </c>
      <c r="AM307" s="46">
        <v>370</v>
      </c>
      <c r="AN307" s="46">
        <v>124338</v>
      </c>
      <c r="AO307" s="46">
        <v>0.91160300000000005</v>
      </c>
      <c r="AP307" s="46">
        <v>0.32513700000000001</v>
      </c>
      <c r="AQ307" s="46">
        <v>0.19950499999999999</v>
      </c>
      <c r="AR307" s="46">
        <v>1.20343</v>
      </c>
      <c r="AS307" s="46">
        <v>339.11599999999999</v>
      </c>
      <c r="AT307" s="46">
        <v>0.99912599999999996</v>
      </c>
      <c r="AU307" s="46">
        <v>0.216616</v>
      </c>
      <c r="AV307" s="46">
        <v>1.3106100000000001</v>
      </c>
      <c r="AW307" s="46">
        <v>0.34995799999999999</v>
      </c>
      <c r="AX307" s="46">
        <v>371.67500000000001</v>
      </c>
      <c r="AY307" s="46">
        <v>1.6999899999999999</v>
      </c>
      <c r="AZ307" s="46">
        <v>0.47442200000000001</v>
      </c>
      <c r="BA307" s="46">
        <v>0.34412100000000001</v>
      </c>
      <c r="BB307" s="46">
        <v>2.1067</v>
      </c>
      <c r="BC307" s="46">
        <v>632.39700000000005</v>
      </c>
    </row>
    <row r="308" spans="1:55" ht="14.25" x14ac:dyDescent="0.25">
      <c r="A308" s="49" t="s">
        <v>2724</v>
      </c>
      <c r="B308" s="38" t="s">
        <v>551</v>
      </c>
      <c r="C308" s="45" t="s">
        <v>1986</v>
      </c>
      <c r="D308" s="46">
        <v>94</v>
      </c>
      <c r="E308" s="80">
        <v>17926</v>
      </c>
      <c r="F308" s="46">
        <v>310.87</v>
      </c>
      <c r="G308" s="46">
        <v>9.7996800000000004</v>
      </c>
      <c r="H308" s="46">
        <v>290</v>
      </c>
      <c r="I308" s="46">
        <v>330</v>
      </c>
      <c r="J308" s="46">
        <v>1513.29</v>
      </c>
      <c r="K308" s="46">
        <v>6.3216200000000002</v>
      </c>
      <c r="L308" s="46">
        <v>1500</v>
      </c>
      <c r="M308" s="46">
        <v>1525</v>
      </c>
      <c r="N308" s="46">
        <v>199.99299999999999</v>
      </c>
      <c r="O308" s="46">
        <v>0.93359000000000003</v>
      </c>
      <c r="P308" s="46">
        <v>75</v>
      </c>
      <c r="Q308" s="46">
        <v>200</v>
      </c>
      <c r="R308" s="46">
        <v>15.2659</v>
      </c>
      <c r="S308" s="46">
        <v>2.0811500000000001</v>
      </c>
      <c r="T308" s="46">
        <v>13</v>
      </c>
      <c r="U308" s="46">
        <v>25</v>
      </c>
      <c r="V308" s="46">
        <v>45.717300000000002</v>
      </c>
      <c r="W308" s="46">
        <v>5.5460500000000001</v>
      </c>
      <c r="X308" s="46">
        <v>41</v>
      </c>
      <c r="Y308" s="46">
        <v>66</v>
      </c>
      <c r="Z308" s="46">
        <v>442.084</v>
      </c>
      <c r="AA308" s="46">
        <v>15.335800000000001</v>
      </c>
      <c r="AB308" s="46">
        <v>411</v>
      </c>
      <c r="AC308" s="46">
        <v>503</v>
      </c>
      <c r="AD308" s="46">
        <v>7924790</v>
      </c>
      <c r="AE308" s="46">
        <v>336.589</v>
      </c>
      <c r="AF308" s="46">
        <v>11.454499999999999</v>
      </c>
      <c r="AG308" s="46">
        <v>313</v>
      </c>
      <c r="AH308" s="46">
        <v>381</v>
      </c>
      <c r="AI308" s="46">
        <v>6033690</v>
      </c>
      <c r="AJ308" s="46">
        <v>308.79399999999998</v>
      </c>
      <c r="AK308" s="46">
        <v>10.423500000000001</v>
      </c>
      <c r="AL308" s="46">
        <v>288</v>
      </c>
      <c r="AM308" s="46">
        <v>349</v>
      </c>
      <c r="AN308" s="46">
        <v>5535440</v>
      </c>
      <c r="AO308" s="46">
        <v>2.1112500000000001</v>
      </c>
      <c r="AP308" s="46">
        <v>0.29623899999999997</v>
      </c>
      <c r="AQ308" s="46">
        <v>0.55983799999999995</v>
      </c>
      <c r="AR308" s="46">
        <v>2.6628500000000002</v>
      </c>
      <c r="AS308" s="46">
        <v>37846.300000000003</v>
      </c>
      <c r="AT308" s="46">
        <v>2.25624</v>
      </c>
      <c r="AU308" s="46">
        <v>0.64671500000000004</v>
      </c>
      <c r="AV308" s="46">
        <v>2.8283299999999998</v>
      </c>
      <c r="AW308" s="46">
        <v>0.30774600000000002</v>
      </c>
      <c r="AX308" s="46">
        <v>40445.4</v>
      </c>
      <c r="AY308" s="46">
        <v>3.27197</v>
      </c>
      <c r="AZ308" s="46">
        <v>0.38862600000000003</v>
      </c>
      <c r="BA308" s="46">
        <v>1.2821899999999999</v>
      </c>
      <c r="BB308" s="46">
        <v>4.0018399999999996</v>
      </c>
      <c r="BC308" s="46">
        <v>58653.3</v>
      </c>
    </row>
    <row r="309" spans="1:55" ht="14.25" x14ac:dyDescent="0.25">
      <c r="A309" s="49" t="s">
        <v>2725</v>
      </c>
      <c r="B309" s="38" t="s">
        <v>1080</v>
      </c>
      <c r="C309" s="45" t="s">
        <v>1987</v>
      </c>
      <c r="D309" s="46">
        <v>95</v>
      </c>
      <c r="E309" s="80">
        <v>11596</v>
      </c>
      <c r="F309" s="46">
        <v>276.839</v>
      </c>
      <c r="G309" s="46">
        <v>7.8725300000000002</v>
      </c>
      <c r="H309" s="46">
        <v>259</v>
      </c>
      <c r="I309" s="46">
        <v>296</v>
      </c>
      <c r="J309" s="46">
        <v>1438.68</v>
      </c>
      <c r="K309" s="46">
        <v>3.6574499999999999</v>
      </c>
      <c r="L309" s="46">
        <v>1431</v>
      </c>
      <c r="M309" s="46">
        <v>1449</v>
      </c>
      <c r="N309" s="46">
        <v>182.506</v>
      </c>
      <c r="O309" s="46">
        <v>33.857300000000002</v>
      </c>
      <c r="P309" s="46">
        <v>18</v>
      </c>
      <c r="Q309" s="46">
        <v>200</v>
      </c>
      <c r="R309" s="46">
        <v>9.2175799999999999</v>
      </c>
      <c r="S309" s="46">
        <v>2.9345500000000002</v>
      </c>
      <c r="T309" s="46">
        <v>3</v>
      </c>
      <c r="U309" s="46">
        <v>15</v>
      </c>
      <c r="V309" s="46">
        <v>59.173000000000002</v>
      </c>
      <c r="W309" s="46">
        <v>7.5429399999999998</v>
      </c>
      <c r="X309" s="46">
        <v>40</v>
      </c>
      <c r="Y309" s="46">
        <v>80</v>
      </c>
      <c r="Z309" s="46">
        <v>482.87700000000001</v>
      </c>
      <c r="AA309" s="46">
        <v>16.012799999999999</v>
      </c>
      <c r="AB309" s="46">
        <v>436</v>
      </c>
      <c r="AC309" s="46">
        <v>527</v>
      </c>
      <c r="AD309" s="46">
        <v>5599440</v>
      </c>
      <c r="AE309" s="46">
        <v>366.673</v>
      </c>
      <c r="AF309" s="46">
        <v>11.6945</v>
      </c>
      <c r="AG309" s="46">
        <v>332</v>
      </c>
      <c r="AH309" s="46">
        <v>398</v>
      </c>
      <c r="AI309" s="46">
        <v>4251940</v>
      </c>
      <c r="AJ309" s="46">
        <v>336.11399999999998</v>
      </c>
      <c r="AK309" s="46">
        <v>10.5845</v>
      </c>
      <c r="AL309" s="46">
        <v>305</v>
      </c>
      <c r="AM309" s="46">
        <v>364</v>
      </c>
      <c r="AN309" s="46">
        <v>3897580</v>
      </c>
      <c r="AO309" s="46">
        <v>0.93071599999999999</v>
      </c>
      <c r="AP309" s="46">
        <v>0.29667700000000002</v>
      </c>
      <c r="AQ309" s="46">
        <v>0.207235</v>
      </c>
      <c r="AR309" s="46">
        <v>1.31562</v>
      </c>
      <c r="AS309" s="46">
        <v>10792.6</v>
      </c>
      <c r="AT309" s="46">
        <v>1.0215000000000001</v>
      </c>
      <c r="AU309" s="46">
        <v>0.22486900000000001</v>
      </c>
      <c r="AV309" s="46">
        <v>1.4305099999999999</v>
      </c>
      <c r="AW309" s="46">
        <v>0.32233000000000001</v>
      </c>
      <c r="AX309" s="46">
        <v>11845.4</v>
      </c>
      <c r="AY309" s="46">
        <v>1.73359</v>
      </c>
      <c r="AZ309" s="46">
        <v>0.433919</v>
      </c>
      <c r="BA309" s="46">
        <v>0.354294</v>
      </c>
      <c r="BB309" s="46">
        <v>2.2623600000000001</v>
      </c>
      <c r="BC309" s="46">
        <v>20102.7</v>
      </c>
    </row>
    <row r="310" spans="1:55" ht="14.25" x14ac:dyDescent="0.25">
      <c r="A310" s="49" t="s">
        <v>2726</v>
      </c>
      <c r="B310" s="38" t="s">
        <v>2395</v>
      </c>
      <c r="C310" s="45" t="s">
        <v>1988</v>
      </c>
      <c r="D310" s="46">
        <v>96</v>
      </c>
      <c r="E310" s="80">
        <v>24936</v>
      </c>
      <c r="F310" s="46">
        <v>298.596</v>
      </c>
      <c r="G310" s="46">
        <v>5.10947</v>
      </c>
      <c r="H310" s="46">
        <v>282</v>
      </c>
      <c r="I310" s="46">
        <v>306</v>
      </c>
      <c r="J310" s="46">
        <v>1388.75</v>
      </c>
      <c r="K310" s="46">
        <v>5.3592000000000004</v>
      </c>
      <c r="L310" s="46">
        <v>1378</v>
      </c>
      <c r="M310" s="46">
        <v>1402</v>
      </c>
      <c r="N310" s="46">
        <v>200</v>
      </c>
      <c r="O310" s="46">
        <v>0</v>
      </c>
      <c r="P310" s="46">
        <v>200</v>
      </c>
      <c r="Q310" s="46">
        <v>200</v>
      </c>
      <c r="R310" s="46">
        <v>8.7805999999999997</v>
      </c>
      <c r="S310" s="46">
        <v>3.8150300000000001</v>
      </c>
      <c r="T310" s="46">
        <v>3</v>
      </c>
      <c r="U310" s="46">
        <v>15</v>
      </c>
      <c r="V310" s="46">
        <v>55.294199999999996</v>
      </c>
      <c r="W310" s="46">
        <v>10.9756</v>
      </c>
      <c r="X310" s="46">
        <v>20</v>
      </c>
      <c r="Y310" s="46">
        <v>80</v>
      </c>
      <c r="Z310" s="46">
        <v>534.83699999999999</v>
      </c>
      <c r="AA310" s="46">
        <v>33.3215</v>
      </c>
      <c r="AB310" s="46">
        <v>456</v>
      </c>
      <c r="AC310" s="46">
        <v>616</v>
      </c>
      <c r="AD310" s="46">
        <v>13336700</v>
      </c>
      <c r="AE310" s="46">
        <v>406.48500000000001</v>
      </c>
      <c r="AF310" s="46">
        <v>24.4574</v>
      </c>
      <c r="AG310" s="46">
        <v>349</v>
      </c>
      <c r="AH310" s="46">
        <v>466</v>
      </c>
      <c r="AI310" s="46">
        <v>10136100</v>
      </c>
      <c r="AJ310" s="46">
        <v>372.69799999999998</v>
      </c>
      <c r="AK310" s="46">
        <v>22.121400000000001</v>
      </c>
      <c r="AL310" s="46">
        <v>320</v>
      </c>
      <c r="AM310" s="46">
        <v>426</v>
      </c>
      <c r="AN310" s="46">
        <v>9293590</v>
      </c>
      <c r="AO310" s="46">
        <v>1.49411</v>
      </c>
      <c r="AP310" s="46">
        <v>0.244342</v>
      </c>
      <c r="AQ310" s="46">
        <v>0.83077299999999998</v>
      </c>
      <c r="AR310" s="46">
        <v>2.0543399999999998</v>
      </c>
      <c r="AS310" s="46">
        <v>37257.1</v>
      </c>
      <c r="AT310" s="46">
        <v>1.61551</v>
      </c>
      <c r="AU310" s="46">
        <v>0.92763799999999996</v>
      </c>
      <c r="AV310" s="46">
        <v>2.2025000000000001</v>
      </c>
      <c r="AW310" s="46">
        <v>0.25389699999999998</v>
      </c>
      <c r="AX310" s="46">
        <v>40284.400000000001</v>
      </c>
      <c r="AY310" s="46">
        <v>2.52291</v>
      </c>
      <c r="AZ310" s="46">
        <v>0.314216</v>
      </c>
      <c r="BA310" s="46">
        <v>1.6612</v>
      </c>
      <c r="BB310" s="46">
        <v>3.22078</v>
      </c>
      <c r="BC310" s="46">
        <v>62911.3</v>
      </c>
    </row>
    <row r="311" spans="1:55" ht="14.25" x14ac:dyDescent="0.25">
      <c r="A311" s="49" t="s">
        <v>2727</v>
      </c>
      <c r="B311" s="38" t="s">
        <v>1046</v>
      </c>
      <c r="C311" s="45" t="s">
        <v>1989</v>
      </c>
      <c r="D311" s="46">
        <v>97</v>
      </c>
      <c r="E311" s="80">
        <v>27384</v>
      </c>
      <c r="F311" s="46">
        <v>272.49</v>
      </c>
      <c r="G311" s="46">
        <v>6.3581899999999996</v>
      </c>
      <c r="H311" s="46">
        <v>260</v>
      </c>
      <c r="I311" s="46">
        <v>285</v>
      </c>
      <c r="J311" s="46">
        <v>1551.5</v>
      </c>
      <c r="K311" s="46">
        <v>5.7438900000000004</v>
      </c>
      <c r="L311" s="46">
        <v>1539</v>
      </c>
      <c r="M311" s="46">
        <v>1564</v>
      </c>
      <c r="N311" s="46">
        <v>200</v>
      </c>
      <c r="O311" s="46">
        <v>0</v>
      </c>
      <c r="P311" s="46">
        <v>200</v>
      </c>
      <c r="Q311" s="46">
        <v>200</v>
      </c>
      <c r="R311" s="46">
        <v>14.154299999999999</v>
      </c>
      <c r="S311" s="46">
        <v>1.87442</v>
      </c>
      <c r="T311" s="46">
        <v>10</v>
      </c>
      <c r="U311" s="46">
        <v>15</v>
      </c>
      <c r="V311" s="46">
        <v>51.394100000000002</v>
      </c>
      <c r="W311" s="46">
        <v>4.4102499999999996</v>
      </c>
      <c r="X311" s="46">
        <v>40</v>
      </c>
      <c r="Y311" s="46">
        <v>60</v>
      </c>
      <c r="Z311" s="46">
        <v>397.01600000000002</v>
      </c>
      <c r="AA311" s="46">
        <v>10.090999999999999</v>
      </c>
      <c r="AB311" s="46">
        <v>370</v>
      </c>
      <c r="AC311" s="46">
        <v>416</v>
      </c>
      <c r="AD311" s="46">
        <v>10871900</v>
      </c>
      <c r="AE311" s="46">
        <v>301.86900000000003</v>
      </c>
      <c r="AF311" s="46">
        <v>7.5583499999999999</v>
      </c>
      <c r="AG311" s="46">
        <v>282</v>
      </c>
      <c r="AH311" s="46">
        <v>316</v>
      </c>
      <c r="AI311" s="46">
        <v>8266370</v>
      </c>
      <c r="AJ311" s="46">
        <v>276.822</v>
      </c>
      <c r="AK311" s="46">
        <v>6.92394</v>
      </c>
      <c r="AL311" s="46">
        <v>259</v>
      </c>
      <c r="AM311" s="46">
        <v>290</v>
      </c>
      <c r="AN311" s="46">
        <v>7580490</v>
      </c>
      <c r="AO311" s="46">
        <v>1.3723700000000001</v>
      </c>
      <c r="AP311" s="46">
        <v>0.18263599999999999</v>
      </c>
      <c r="AQ311" s="46">
        <v>1.0387900000000001</v>
      </c>
      <c r="AR311" s="46">
        <v>1.81294</v>
      </c>
      <c r="AS311" s="46">
        <v>37581</v>
      </c>
      <c r="AT311" s="46">
        <v>1.48885</v>
      </c>
      <c r="AU311" s="46">
        <v>1.1431500000000001</v>
      </c>
      <c r="AV311" s="46">
        <v>1.9472400000000001</v>
      </c>
      <c r="AW311" s="46">
        <v>0.18973599999999999</v>
      </c>
      <c r="AX311" s="46">
        <v>40770.800000000003</v>
      </c>
      <c r="AY311" s="46">
        <v>2.2837200000000002</v>
      </c>
      <c r="AZ311" s="46">
        <v>0.23649200000000001</v>
      </c>
      <c r="BA311" s="46">
        <v>1.8445100000000001</v>
      </c>
      <c r="BB311" s="46">
        <v>2.84328</v>
      </c>
      <c r="BC311" s="46">
        <v>62537.4</v>
      </c>
    </row>
    <row r="312" spans="1:55" ht="14.25" x14ac:dyDescent="0.25">
      <c r="A312" s="49" t="s">
        <v>2728</v>
      </c>
      <c r="B312" s="38" t="s">
        <v>300</v>
      </c>
      <c r="C312" s="45" t="s">
        <v>1990</v>
      </c>
      <c r="D312" s="46">
        <v>98</v>
      </c>
      <c r="E312" s="80">
        <v>24136</v>
      </c>
      <c r="F312" s="46">
        <v>571.40599999999995</v>
      </c>
      <c r="G312" s="46">
        <v>29.077000000000002</v>
      </c>
      <c r="H312" s="46">
        <v>507</v>
      </c>
      <c r="I312" s="46">
        <v>639</v>
      </c>
      <c r="J312" s="46">
        <v>1371.26</v>
      </c>
      <c r="K312" s="46">
        <v>10.8193</v>
      </c>
      <c r="L312" s="46">
        <v>1352</v>
      </c>
      <c r="M312" s="46">
        <v>1403</v>
      </c>
      <c r="N312" s="46">
        <v>141.05199999999999</v>
      </c>
      <c r="O312" s="46">
        <v>40.2742</v>
      </c>
      <c r="P312" s="46">
        <v>75</v>
      </c>
      <c r="Q312" s="46">
        <v>200</v>
      </c>
      <c r="R312" s="46">
        <v>23.218499999999999</v>
      </c>
      <c r="S312" s="46">
        <v>4.9115599999999997</v>
      </c>
      <c r="T312" s="46">
        <v>15</v>
      </c>
      <c r="U312" s="46">
        <v>33</v>
      </c>
      <c r="V312" s="46">
        <v>81.659599999999998</v>
      </c>
      <c r="W312" s="46">
        <v>16.8049</v>
      </c>
      <c r="X312" s="46">
        <v>60</v>
      </c>
      <c r="Y312" s="46">
        <v>100</v>
      </c>
      <c r="Z312" s="46">
        <v>951.11300000000006</v>
      </c>
      <c r="AA312" s="46">
        <v>83.636399999999995</v>
      </c>
      <c r="AB312" s="46">
        <v>755</v>
      </c>
      <c r="AC312" s="46">
        <v>1148</v>
      </c>
      <c r="AD312" s="46">
        <v>22956100</v>
      </c>
      <c r="AE312" s="46">
        <v>719.07399999999996</v>
      </c>
      <c r="AF312" s="46">
        <v>61.198999999999998</v>
      </c>
      <c r="AG312" s="46">
        <v>573</v>
      </c>
      <c r="AH312" s="46">
        <v>865</v>
      </c>
      <c r="AI312" s="46">
        <v>17355600</v>
      </c>
      <c r="AJ312" s="46">
        <v>658.298</v>
      </c>
      <c r="AK312" s="46">
        <v>55.434199999999997</v>
      </c>
      <c r="AL312" s="46">
        <v>526</v>
      </c>
      <c r="AM312" s="46">
        <v>791</v>
      </c>
      <c r="AN312" s="46">
        <v>15888700</v>
      </c>
      <c r="AO312" s="46">
        <v>7.7644099999999998</v>
      </c>
      <c r="AP312" s="46">
        <v>1.85192</v>
      </c>
      <c r="AQ312" s="46">
        <v>4.5079399999999996</v>
      </c>
      <c r="AR312" s="46">
        <v>16.5245</v>
      </c>
      <c r="AS312" s="46">
        <v>187402</v>
      </c>
      <c r="AT312" s="46">
        <v>8.1081400000000006</v>
      </c>
      <c r="AU312" s="46">
        <v>4.7385799999999998</v>
      </c>
      <c r="AV312" s="46">
        <v>17.2013</v>
      </c>
      <c r="AW312" s="46">
        <v>1.92116</v>
      </c>
      <c r="AX312" s="46">
        <v>195698</v>
      </c>
      <c r="AY312" s="46">
        <v>11.2021</v>
      </c>
      <c r="AZ312" s="46">
        <v>2.5226899999999999</v>
      </c>
      <c r="BA312" s="46">
        <v>6.7048300000000003</v>
      </c>
      <c r="BB312" s="46">
        <v>23.114000000000001</v>
      </c>
      <c r="BC312" s="46">
        <v>270373</v>
      </c>
    </row>
    <row r="313" spans="1:55" ht="14.25" x14ac:dyDescent="0.25">
      <c r="A313" s="49" t="s">
        <v>2729</v>
      </c>
      <c r="B313" s="38" t="s">
        <v>583</v>
      </c>
      <c r="C313" s="45" t="s">
        <v>1991</v>
      </c>
      <c r="D313" s="46">
        <v>99</v>
      </c>
      <c r="E313" s="80">
        <v>30152</v>
      </c>
      <c r="F313" s="46">
        <v>385.07799999999997</v>
      </c>
      <c r="G313" s="46">
        <v>25.667899999999999</v>
      </c>
      <c r="H313" s="46">
        <v>311</v>
      </c>
      <c r="I313" s="46">
        <v>433</v>
      </c>
      <c r="J313" s="46">
        <v>1389.15</v>
      </c>
      <c r="K313" s="46">
        <v>14.5755</v>
      </c>
      <c r="L313" s="46">
        <v>1362</v>
      </c>
      <c r="M313" s="46">
        <v>1430</v>
      </c>
      <c r="N313" s="46">
        <v>190.78399999999999</v>
      </c>
      <c r="O313" s="46">
        <v>26.787500000000001</v>
      </c>
      <c r="P313" s="46">
        <v>75</v>
      </c>
      <c r="Q313" s="46">
        <v>200</v>
      </c>
      <c r="R313" s="46">
        <v>21.686699999999998</v>
      </c>
      <c r="S313" s="46">
        <v>8.0321800000000003</v>
      </c>
      <c r="T313" s="46">
        <v>3</v>
      </c>
      <c r="U313" s="46">
        <v>45</v>
      </c>
      <c r="V313" s="46">
        <v>71.601799999999997</v>
      </c>
      <c r="W313" s="46">
        <v>9.5287100000000002</v>
      </c>
      <c r="X313" s="46">
        <v>40</v>
      </c>
      <c r="Y313" s="46">
        <v>100</v>
      </c>
      <c r="Z313" s="46">
        <v>681.10500000000002</v>
      </c>
      <c r="AA313" s="46">
        <v>56.555599999999998</v>
      </c>
      <c r="AB313" s="46">
        <v>517</v>
      </c>
      <c r="AC313" s="46">
        <v>842</v>
      </c>
      <c r="AD313" s="46">
        <v>20536700</v>
      </c>
      <c r="AE313" s="46">
        <v>515.98</v>
      </c>
      <c r="AF313" s="46">
        <v>42.162300000000002</v>
      </c>
      <c r="AG313" s="46">
        <v>393</v>
      </c>
      <c r="AH313" s="46">
        <v>635</v>
      </c>
      <c r="AI313" s="46">
        <v>15557800</v>
      </c>
      <c r="AJ313" s="46">
        <v>472.65499999999997</v>
      </c>
      <c r="AK313" s="46">
        <v>38.462699999999998</v>
      </c>
      <c r="AL313" s="46">
        <v>361</v>
      </c>
      <c r="AM313" s="46">
        <v>581</v>
      </c>
      <c r="AN313" s="46">
        <v>14251500</v>
      </c>
      <c r="AO313" s="46">
        <v>3.7231100000000001</v>
      </c>
      <c r="AP313" s="46">
        <v>1.1780999999999999</v>
      </c>
      <c r="AQ313" s="46">
        <v>0.72013099999999997</v>
      </c>
      <c r="AR313" s="46">
        <v>6.6471799999999996</v>
      </c>
      <c r="AS313" s="46">
        <v>112259</v>
      </c>
      <c r="AT313" s="46">
        <v>3.9231600000000002</v>
      </c>
      <c r="AU313" s="46">
        <v>0.81027000000000005</v>
      </c>
      <c r="AV313" s="46">
        <v>6.95824</v>
      </c>
      <c r="AW313" s="46">
        <v>1.2210000000000001</v>
      </c>
      <c r="AX313" s="46">
        <v>118291</v>
      </c>
      <c r="AY313" s="46">
        <v>5.55687</v>
      </c>
      <c r="AZ313" s="46">
        <v>1.5899099999999999</v>
      </c>
      <c r="BA313" s="46">
        <v>1.5424800000000001</v>
      </c>
      <c r="BB313" s="46">
        <v>9.4874899999999993</v>
      </c>
      <c r="BC313" s="46">
        <v>167551</v>
      </c>
    </row>
    <row r="314" spans="1:55" ht="14.25" x14ac:dyDescent="0.25">
      <c r="A314" s="49" t="s">
        <v>2730</v>
      </c>
      <c r="B314" s="38" t="s">
        <v>586</v>
      </c>
      <c r="C314" s="45" t="s">
        <v>1992</v>
      </c>
      <c r="D314" s="46">
        <v>100</v>
      </c>
      <c r="E314" s="80">
        <v>11351</v>
      </c>
      <c r="F314" s="46">
        <v>332.19099999999997</v>
      </c>
      <c r="G314" s="46">
        <v>11.355600000000001</v>
      </c>
      <c r="H314" s="46">
        <v>310</v>
      </c>
      <c r="I314" s="46">
        <v>350</v>
      </c>
      <c r="J314" s="46">
        <v>1472.55</v>
      </c>
      <c r="K314" s="46">
        <v>7.0902500000000002</v>
      </c>
      <c r="L314" s="46">
        <v>1458</v>
      </c>
      <c r="M314" s="46">
        <v>1487</v>
      </c>
      <c r="N314" s="46">
        <v>199.71100000000001</v>
      </c>
      <c r="O314" s="46">
        <v>7.2417899999999999</v>
      </c>
      <c r="P314" s="46">
        <v>18</v>
      </c>
      <c r="Q314" s="46">
        <v>200</v>
      </c>
      <c r="R314" s="46">
        <v>15.080299999999999</v>
      </c>
      <c r="S314" s="46">
        <v>4.1358499999999996</v>
      </c>
      <c r="T314" s="46">
        <v>11</v>
      </c>
      <c r="U314" s="46">
        <v>25</v>
      </c>
      <c r="V314" s="46">
        <v>51.0381</v>
      </c>
      <c r="W314" s="46">
        <v>7.4158799999999996</v>
      </c>
      <c r="X314" s="46">
        <v>35</v>
      </c>
      <c r="Y314" s="46">
        <v>66</v>
      </c>
      <c r="Z314" s="46">
        <v>498.964</v>
      </c>
      <c r="AA314" s="46">
        <v>18.564399999999999</v>
      </c>
      <c r="AB314" s="46">
        <v>460</v>
      </c>
      <c r="AC314" s="46">
        <v>558</v>
      </c>
      <c r="AD314" s="46">
        <v>5663740</v>
      </c>
      <c r="AE314" s="46">
        <v>379.56200000000001</v>
      </c>
      <c r="AF314" s="46">
        <v>13.720599999999999</v>
      </c>
      <c r="AG314" s="46">
        <v>350</v>
      </c>
      <c r="AH314" s="46">
        <v>423</v>
      </c>
      <c r="AI314" s="46">
        <v>4308410</v>
      </c>
      <c r="AJ314" s="46">
        <v>348.10300000000001</v>
      </c>
      <c r="AK314" s="46">
        <v>12.4918</v>
      </c>
      <c r="AL314" s="46">
        <v>322</v>
      </c>
      <c r="AM314" s="46">
        <v>387</v>
      </c>
      <c r="AN314" s="46">
        <v>3951320</v>
      </c>
      <c r="AO314" s="46">
        <v>2.4889199999999998</v>
      </c>
      <c r="AP314" s="46">
        <v>0.48388799999999998</v>
      </c>
      <c r="AQ314" s="46">
        <v>0.39521200000000001</v>
      </c>
      <c r="AR314" s="46">
        <v>3.4766699999999999</v>
      </c>
      <c r="AS314" s="46">
        <v>28251.7</v>
      </c>
      <c r="AT314" s="46">
        <v>2.64724</v>
      </c>
      <c r="AU314" s="46">
        <v>0.41980200000000001</v>
      </c>
      <c r="AV314" s="46">
        <v>3.6740400000000002</v>
      </c>
      <c r="AW314" s="46">
        <v>0.50294799999999995</v>
      </c>
      <c r="AX314" s="46">
        <v>30048.799999999999</v>
      </c>
      <c r="AY314" s="46">
        <v>3.8034300000000001</v>
      </c>
      <c r="AZ314" s="46">
        <v>0.63801300000000005</v>
      </c>
      <c r="BA314" s="46">
        <v>0.70765900000000004</v>
      </c>
      <c r="BB314" s="46">
        <v>5.09124</v>
      </c>
      <c r="BC314" s="46">
        <v>43172.7</v>
      </c>
    </row>
    <row r="315" spans="1:55" ht="14.25" x14ac:dyDescent="0.25">
      <c r="A315" s="49" t="s">
        <v>2731</v>
      </c>
      <c r="B315" s="38" t="s">
        <v>687</v>
      </c>
      <c r="C315" s="45" t="s">
        <v>1993</v>
      </c>
      <c r="D315" s="46">
        <v>101</v>
      </c>
      <c r="E315" s="80">
        <v>1445</v>
      </c>
      <c r="F315" s="46">
        <v>304.59500000000003</v>
      </c>
      <c r="G315" s="46">
        <v>19.126999999999999</v>
      </c>
      <c r="H315" s="46">
        <v>276</v>
      </c>
      <c r="I315" s="46">
        <v>331</v>
      </c>
      <c r="J315" s="46">
        <v>1479.73</v>
      </c>
      <c r="K315" s="46">
        <v>16.007100000000001</v>
      </c>
      <c r="L315" s="46">
        <v>1455</v>
      </c>
      <c r="M315" s="46">
        <v>1506</v>
      </c>
      <c r="N315" s="46">
        <v>126.985</v>
      </c>
      <c r="O315" s="46">
        <v>38.121200000000002</v>
      </c>
      <c r="P315" s="46">
        <v>5</v>
      </c>
      <c r="Q315" s="46">
        <v>200</v>
      </c>
      <c r="R315" s="46">
        <v>25.745999999999999</v>
      </c>
      <c r="S315" s="46">
        <v>2.8242400000000001</v>
      </c>
      <c r="T315" s="46">
        <v>8</v>
      </c>
      <c r="U315" s="46">
        <v>33</v>
      </c>
      <c r="V315" s="46">
        <v>83.525999999999996</v>
      </c>
      <c r="W315" s="46">
        <v>7.0666799999999999</v>
      </c>
      <c r="X315" s="46">
        <v>80</v>
      </c>
      <c r="Y315" s="46">
        <v>100</v>
      </c>
      <c r="Z315" s="46">
        <v>544.65700000000004</v>
      </c>
      <c r="AA315" s="46">
        <v>44.347000000000001</v>
      </c>
      <c r="AB315" s="46">
        <v>484</v>
      </c>
      <c r="AC315" s="46">
        <v>640</v>
      </c>
      <c r="AD315" s="46">
        <v>787029</v>
      </c>
      <c r="AE315" s="46">
        <v>411.50900000000001</v>
      </c>
      <c r="AF315" s="46">
        <v>33.151400000000002</v>
      </c>
      <c r="AG315" s="46">
        <v>366</v>
      </c>
      <c r="AH315" s="46">
        <v>482</v>
      </c>
      <c r="AI315" s="46">
        <v>594630</v>
      </c>
      <c r="AJ315" s="46">
        <v>376.60500000000002</v>
      </c>
      <c r="AK315" s="46">
        <v>30.2376</v>
      </c>
      <c r="AL315" s="46">
        <v>335</v>
      </c>
      <c r="AM315" s="46">
        <v>441</v>
      </c>
      <c r="AN315" s="46">
        <v>544194</v>
      </c>
      <c r="AO315" s="46">
        <v>0.65808199999999994</v>
      </c>
      <c r="AP315" s="46">
        <v>0.24136299999999999</v>
      </c>
      <c r="AQ315" s="46">
        <v>0.19587499999999999</v>
      </c>
      <c r="AR315" s="46">
        <v>1.2920199999999999</v>
      </c>
      <c r="AS315" s="46">
        <v>950.928</v>
      </c>
      <c r="AT315" s="46">
        <v>0.71863500000000002</v>
      </c>
      <c r="AU315" s="46">
        <v>0.21285299999999999</v>
      </c>
      <c r="AV315" s="46">
        <v>1.3999299999999999</v>
      </c>
      <c r="AW315" s="46">
        <v>0.27182000000000001</v>
      </c>
      <c r="AX315" s="46">
        <v>1038.43</v>
      </c>
      <c r="AY315" s="46">
        <v>1.33592</v>
      </c>
      <c r="AZ315" s="46">
        <v>0.4304</v>
      </c>
      <c r="BA315" s="46">
        <v>0.34648600000000002</v>
      </c>
      <c r="BB315" s="46">
        <v>2.2944800000000001</v>
      </c>
      <c r="BC315" s="46">
        <v>1930.4</v>
      </c>
    </row>
    <row r="316" spans="1:55" ht="14.25" x14ac:dyDescent="0.25">
      <c r="A316" s="49" t="s">
        <v>2732</v>
      </c>
      <c r="B316" s="38" t="s">
        <v>2396</v>
      </c>
      <c r="C316" s="45" t="s">
        <v>1994</v>
      </c>
      <c r="D316" s="46">
        <v>102</v>
      </c>
      <c r="E316" s="80">
        <v>15120</v>
      </c>
      <c r="F316" s="46">
        <v>291.209</v>
      </c>
      <c r="G316" s="46">
        <v>8.0335400000000003</v>
      </c>
      <c r="H316" s="46">
        <v>271</v>
      </c>
      <c r="I316" s="46">
        <v>302</v>
      </c>
      <c r="J316" s="46">
        <v>1545.4</v>
      </c>
      <c r="K316" s="46">
        <v>6.3322599999999998</v>
      </c>
      <c r="L316" s="46">
        <v>1535</v>
      </c>
      <c r="M316" s="46">
        <v>1559</v>
      </c>
      <c r="N316" s="46">
        <v>200</v>
      </c>
      <c r="O316" s="46">
        <v>0</v>
      </c>
      <c r="P316" s="46">
        <v>200</v>
      </c>
      <c r="Q316" s="46">
        <v>200</v>
      </c>
      <c r="R316" s="46">
        <v>12.9442</v>
      </c>
      <c r="S316" s="46">
        <v>4.1721000000000004</v>
      </c>
      <c r="T316" s="46">
        <v>3</v>
      </c>
      <c r="U316" s="46">
        <v>33</v>
      </c>
      <c r="V316" s="46">
        <v>52.180900000000001</v>
      </c>
      <c r="W316" s="46">
        <v>12.132099999999999</v>
      </c>
      <c r="X316" s="46">
        <v>19</v>
      </c>
      <c r="Y316" s="46">
        <v>74</v>
      </c>
      <c r="Z316" s="46">
        <v>419.34399999999999</v>
      </c>
      <c r="AA316" s="46">
        <v>20.601700000000001</v>
      </c>
      <c r="AB316" s="46">
        <v>366</v>
      </c>
      <c r="AC316" s="46">
        <v>460</v>
      </c>
      <c r="AD316" s="46">
        <v>6340490</v>
      </c>
      <c r="AE316" s="46">
        <v>318.78800000000001</v>
      </c>
      <c r="AF316" s="46">
        <v>15.0146</v>
      </c>
      <c r="AG316" s="46">
        <v>280</v>
      </c>
      <c r="AH316" s="46">
        <v>348</v>
      </c>
      <c r="AI316" s="46">
        <v>4820070</v>
      </c>
      <c r="AJ316" s="46">
        <v>292.30799999999999</v>
      </c>
      <c r="AK316" s="46">
        <v>13.611599999999999</v>
      </c>
      <c r="AL316" s="46">
        <v>257</v>
      </c>
      <c r="AM316" s="46">
        <v>319</v>
      </c>
      <c r="AN316" s="46">
        <v>4419690</v>
      </c>
      <c r="AO316" s="46">
        <v>1.3740399999999999</v>
      </c>
      <c r="AP316" s="46">
        <v>0.11931700000000001</v>
      </c>
      <c r="AQ316" s="46">
        <v>1.0269200000000001</v>
      </c>
      <c r="AR316" s="46">
        <v>1.83548</v>
      </c>
      <c r="AS316" s="46">
        <v>20775.400000000001</v>
      </c>
      <c r="AT316" s="46">
        <v>1.49064</v>
      </c>
      <c r="AU316" s="46">
        <v>1.12859</v>
      </c>
      <c r="AV316" s="46">
        <v>1.9702299999999999</v>
      </c>
      <c r="AW316" s="46">
        <v>0.124847</v>
      </c>
      <c r="AX316" s="46">
        <v>22538.5</v>
      </c>
      <c r="AY316" s="46">
        <v>2.2999200000000002</v>
      </c>
      <c r="AZ316" s="46">
        <v>0.14878</v>
      </c>
      <c r="BA316" s="46">
        <v>1.8530599999999999</v>
      </c>
      <c r="BB316" s="46">
        <v>2.87669</v>
      </c>
      <c r="BC316" s="46">
        <v>34774.800000000003</v>
      </c>
    </row>
    <row r="317" spans="1:55" ht="14.25" x14ac:dyDescent="0.25">
      <c r="A317" s="49" t="s">
        <v>2733</v>
      </c>
      <c r="B317" s="38" t="s">
        <v>594</v>
      </c>
      <c r="C317" s="45" t="s">
        <v>1995</v>
      </c>
      <c r="D317" s="46">
        <v>103</v>
      </c>
      <c r="E317" s="80">
        <v>27516</v>
      </c>
      <c r="F317" s="46">
        <v>472.41899999999998</v>
      </c>
      <c r="G317" s="46">
        <v>8.4444300000000005</v>
      </c>
      <c r="H317" s="46">
        <v>447</v>
      </c>
      <c r="I317" s="46">
        <v>486</v>
      </c>
      <c r="J317" s="46">
        <v>1238.6199999999999</v>
      </c>
      <c r="K317" s="46">
        <v>8.6197700000000008</v>
      </c>
      <c r="L317" s="46">
        <v>1221</v>
      </c>
      <c r="M317" s="46">
        <v>1261</v>
      </c>
      <c r="N317" s="46">
        <v>199.86799999999999</v>
      </c>
      <c r="O317" s="46">
        <v>1.08118</v>
      </c>
      <c r="P317" s="46">
        <v>191</v>
      </c>
      <c r="Q317" s="46">
        <v>200</v>
      </c>
      <c r="R317" s="46">
        <v>4.3065499999999997</v>
      </c>
      <c r="S317" s="46">
        <v>2.86233</v>
      </c>
      <c r="T317" s="46">
        <v>3</v>
      </c>
      <c r="U317" s="46">
        <v>15</v>
      </c>
      <c r="V317" s="46">
        <v>39.750500000000002</v>
      </c>
      <c r="W317" s="46">
        <v>13.766</v>
      </c>
      <c r="X317" s="46">
        <v>13</v>
      </c>
      <c r="Y317" s="46">
        <v>69</v>
      </c>
      <c r="Z317" s="46">
        <v>832.66899999999998</v>
      </c>
      <c r="AA317" s="46">
        <v>63.012799999999999</v>
      </c>
      <c r="AB317" s="46">
        <v>699</v>
      </c>
      <c r="AC317" s="46">
        <v>977</v>
      </c>
      <c r="AD317" s="46">
        <v>22911700</v>
      </c>
      <c r="AE317" s="46">
        <v>634.95799999999997</v>
      </c>
      <c r="AF317" s="46">
        <v>46.332999999999998</v>
      </c>
      <c r="AG317" s="46">
        <v>536</v>
      </c>
      <c r="AH317" s="46">
        <v>741</v>
      </c>
      <c r="AI317" s="46">
        <v>17471500</v>
      </c>
      <c r="AJ317" s="46">
        <v>582.84500000000003</v>
      </c>
      <c r="AK317" s="46">
        <v>42.062899999999999</v>
      </c>
      <c r="AL317" s="46">
        <v>493</v>
      </c>
      <c r="AM317" s="46">
        <v>679</v>
      </c>
      <c r="AN317" s="46">
        <v>16037600</v>
      </c>
      <c r="AO317" s="46">
        <v>8.3422300000000007</v>
      </c>
      <c r="AP317" s="46">
        <v>1.0705499999999999</v>
      </c>
      <c r="AQ317" s="46">
        <v>6.4330400000000001</v>
      </c>
      <c r="AR317" s="46">
        <v>11.636200000000001</v>
      </c>
      <c r="AS317" s="46">
        <v>229545</v>
      </c>
      <c r="AT317" s="46">
        <v>8.7250499999999995</v>
      </c>
      <c r="AU317" s="46">
        <v>6.7356299999999996</v>
      </c>
      <c r="AV317" s="46">
        <v>12.145099999999999</v>
      </c>
      <c r="AW317" s="46">
        <v>1.1151199999999999</v>
      </c>
      <c r="AX317" s="46">
        <v>240078</v>
      </c>
      <c r="AY317" s="46">
        <v>11.9054</v>
      </c>
      <c r="AZ317" s="46">
        <v>1.41632</v>
      </c>
      <c r="BA317" s="46">
        <v>9.3914899999999992</v>
      </c>
      <c r="BB317" s="46">
        <v>16.386399999999998</v>
      </c>
      <c r="BC317" s="46">
        <v>327589</v>
      </c>
    </row>
    <row r="318" spans="1:55" ht="14.25" x14ac:dyDescent="0.25">
      <c r="A318" s="49" t="s">
        <v>2734</v>
      </c>
      <c r="B318" s="38" t="s">
        <v>595</v>
      </c>
      <c r="C318" s="45" t="s">
        <v>1996</v>
      </c>
      <c r="D318" s="46">
        <v>104</v>
      </c>
      <c r="E318" s="80">
        <v>23443</v>
      </c>
      <c r="F318" s="46">
        <v>620.71900000000005</v>
      </c>
      <c r="G318" s="46">
        <v>11.1424</v>
      </c>
      <c r="H318" s="46">
        <v>594</v>
      </c>
      <c r="I318" s="46">
        <v>645</v>
      </c>
      <c r="J318" s="46">
        <v>1121.92</v>
      </c>
      <c r="K318" s="46">
        <v>5.9962099999999996</v>
      </c>
      <c r="L318" s="46">
        <v>1110</v>
      </c>
      <c r="M318" s="46">
        <v>1134</v>
      </c>
      <c r="N318" s="46">
        <v>200</v>
      </c>
      <c r="O318" s="46">
        <v>0</v>
      </c>
      <c r="P318" s="46">
        <v>200</v>
      </c>
      <c r="Q318" s="46">
        <v>200</v>
      </c>
      <c r="R318" s="46">
        <v>8.8497199999999996</v>
      </c>
      <c r="S318" s="46">
        <v>7.9889799999999997</v>
      </c>
      <c r="T318" s="46">
        <v>3</v>
      </c>
      <c r="U318" s="46">
        <v>33</v>
      </c>
      <c r="V318" s="46">
        <v>70.788899999999998</v>
      </c>
      <c r="W318" s="46">
        <v>21.0791</v>
      </c>
      <c r="X318" s="46">
        <v>13</v>
      </c>
      <c r="Y318" s="46">
        <v>100</v>
      </c>
      <c r="Z318" s="46">
        <v>1425.14</v>
      </c>
      <c r="AA318" s="46">
        <v>157.995</v>
      </c>
      <c r="AB318" s="46">
        <v>1019</v>
      </c>
      <c r="AC318" s="46">
        <v>1731</v>
      </c>
      <c r="AD318" s="46">
        <v>33409600</v>
      </c>
      <c r="AE318" s="46">
        <v>1079.83</v>
      </c>
      <c r="AF318" s="46">
        <v>115.35</v>
      </c>
      <c r="AG318" s="46">
        <v>781</v>
      </c>
      <c r="AH318" s="46">
        <v>1304</v>
      </c>
      <c r="AI318" s="46">
        <v>25314600</v>
      </c>
      <c r="AJ318" s="46">
        <v>989.24099999999999</v>
      </c>
      <c r="AK318" s="46">
        <v>104.40900000000001</v>
      </c>
      <c r="AL318" s="46">
        <v>718</v>
      </c>
      <c r="AM318" s="46">
        <v>1193</v>
      </c>
      <c r="AN318" s="46">
        <v>23190800</v>
      </c>
      <c r="AO318" s="46">
        <v>16.104099999999999</v>
      </c>
      <c r="AP318" s="46">
        <v>2.5474800000000002</v>
      </c>
      <c r="AQ318" s="46">
        <v>10.767099999999999</v>
      </c>
      <c r="AR318" s="46">
        <v>26.772400000000001</v>
      </c>
      <c r="AS318" s="46">
        <v>377527</v>
      </c>
      <c r="AT318" s="46">
        <v>16.7592</v>
      </c>
      <c r="AU318" s="46">
        <v>11.2103</v>
      </c>
      <c r="AV318" s="46">
        <v>27.886299999999999</v>
      </c>
      <c r="AW318" s="46">
        <v>2.6525300000000001</v>
      </c>
      <c r="AX318" s="46">
        <v>392886</v>
      </c>
      <c r="AY318" s="46">
        <v>23.193300000000001</v>
      </c>
      <c r="AZ318" s="46">
        <v>3.44659</v>
      </c>
      <c r="BA318" s="46">
        <v>15.931699999999999</v>
      </c>
      <c r="BB318" s="46">
        <v>37.583300000000001</v>
      </c>
      <c r="BC318" s="46">
        <v>543721</v>
      </c>
    </row>
    <row r="319" spans="1:55" ht="14.25" x14ac:dyDescent="0.25">
      <c r="A319" s="49" t="s">
        <v>2735</v>
      </c>
      <c r="B319" s="38" t="s">
        <v>603</v>
      </c>
      <c r="C319" s="45" t="s">
        <v>1997</v>
      </c>
      <c r="D319" s="46">
        <v>105</v>
      </c>
      <c r="E319" s="80">
        <v>24980</v>
      </c>
      <c r="F319" s="46">
        <v>376.58699999999999</v>
      </c>
      <c r="G319" s="46">
        <v>17.1721</v>
      </c>
      <c r="H319" s="46">
        <v>340</v>
      </c>
      <c r="I319" s="46">
        <v>403</v>
      </c>
      <c r="J319" s="46">
        <v>1431.11</v>
      </c>
      <c r="K319" s="46">
        <v>12.934699999999999</v>
      </c>
      <c r="L319" s="46">
        <v>1410</v>
      </c>
      <c r="M319" s="46">
        <v>1457</v>
      </c>
      <c r="N319" s="46">
        <v>200</v>
      </c>
      <c r="O319" s="46">
        <v>0</v>
      </c>
      <c r="P319" s="46">
        <v>200</v>
      </c>
      <c r="Q319" s="46">
        <v>200</v>
      </c>
      <c r="R319" s="46">
        <v>14.5059</v>
      </c>
      <c r="S319" s="46">
        <v>1.9795100000000001</v>
      </c>
      <c r="T319" s="46">
        <v>3</v>
      </c>
      <c r="U319" s="46">
        <v>33</v>
      </c>
      <c r="V319" s="46">
        <v>50.1282</v>
      </c>
      <c r="W319" s="46">
        <v>9.8475699999999993</v>
      </c>
      <c r="X319" s="46">
        <v>13</v>
      </c>
      <c r="Y319" s="46">
        <v>80</v>
      </c>
      <c r="Z319" s="46">
        <v>570.11300000000006</v>
      </c>
      <c r="AA319" s="46">
        <v>35.977499999999999</v>
      </c>
      <c r="AB319" s="46">
        <v>477</v>
      </c>
      <c r="AC319" s="46">
        <v>661</v>
      </c>
      <c r="AD319" s="46">
        <v>14241400</v>
      </c>
      <c r="AE319" s="46">
        <v>433.80200000000002</v>
      </c>
      <c r="AF319" s="46">
        <v>26.825700000000001</v>
      </c>
      <c r="AG319" s="46">
        <v>366</v>
      </c>
      <c r="AH319" s="46">
        <v>502</v>
      </c>
      <c r="AI319" s="46">
        <v>10836400</v>
      </c>
      <c r="AJ319" s="46">
        <v>397.89</v>
      </c>
      <c r="AK319" s="46">
        <v>24.447199999999999</v>
      </c>
      <c r="AL319" s="46">
        <v>336</v>
      </c>
      <c r="AM319" s="46">
        <v>460</v>
      </c>
      <c r="AN319" s="46">
        <v>9939280</v>
      </c>
      <c r="AO319" s="46">
        <v>3.9285199999999998</v>
      </c>
      <c r="AP319" s="46">
        <v>0.72651900000000003</v>
      </c>
      <c r="AQ319" s="46">
        <v>2.1607400000000001</v>
      </c>
      <c r="AR319" s="46">
        <v>5.0376200000000004</v>
      </c>
      <c r="AS319" s="46">
        <v>98134.399999999994</v>
      </c>
      <c r="AT319" s="46">
        <v>4.1409099999999999</v>
      </c>
      <c r="AU319" s="46">
        <v>2.3044500000000001</v>
      </c>
      <c r="AV319" s="46">
        <v>5.2913899999999998</v>
      </c>
      <c r="AW319" s="46">
        <v>0.75473199999999996</v>
      </c>
      <c r="AX319" s="46">
        <v>103440</v>
      </c>
      <c r="AY319" s="46">
        <v>5.7496600000000004</v>
      </c>
      <c r="AZ319" s="46">
        <v>0.96525499999999997</v>
      </c>
      <c r="BA319" s="46">
        <v>3.4073099999999998</v>
      </c>
      <c r="BB319" s="46">
        <v>7.24871</v>
      </c>
      <c r="BC319" s="46">
        <v>143626</v>
      </c>
    </row>
    <row r="320" spans="1:55" ht="14.25" x14ac:dyDescent="0.25">
      <c r="A320" s="49" t="s">
        <v>2736</v>
      </c>
      <c r="B320" s="38" t="s">
        <v>604</v>
      </c>
      <c r="C320" s="45" t="s">
        <v>1998</v>
      </c>
      <c r="D320" s="46">
        <v>106</v>
      </c>
      <c r="E320" s="80">
        <v>22906</v>
      </c>
      <c r="F320" s="46">
        <v>593.75199999999995</v>
      </c>
      <c r="G320" s="46">
        <v>13.133100000000001</v>
      </c>
      <c r="H320" s="46">
        <v>571</v>
      </c>
      <c r="I320" s="46">
        <v>622</v>
      </c>
      <c r="J320" s="46">
        <v>1127.55</v>
      </c>
      <c r="K320" s="46">
        <v>4.9006400000000001</v>
      </c>
      <c r="L320" s="46">
        <v>1118</v>
      </c>
      <c r="M320" s="46">
        <v>1138</v>
      </c>
      <c r="N320" s="46">
        <v>200</v>
      </c>
      <c r="O320" s="46">
        <v>0</v>
      </c>
      <c r="P320" s="46">
        <v>200</v>
      </c>
      <c r="Q320" s="46">
        <v>200</v>
      </c>
      <c r="R320" s="46">
        <v>19.866099999999999</v>
      </c>
      <c r="S320" s="46">
        <v>14.690300000000001</v>
      </c>
      <c r="T320" s="46">
        <v>3</v>
      </c>
      <c r="U320" s="46">
        <v>45</v>
      </c>
      <c r="V320" s="46">
        <v>76.690600000000003</v>
      </c>
      <c r="W320" s="46">
        <v>22.3322</v>
      </c>
      <c r="X320" s="46">
        <v>13</v>
      </c>
      <c r="Y320" s="46">
        <v>100</v>
      </c>
      <c r="Z320" s="46">
        <v>1414.58</v>
      </c>
      <c r="AA320" s="46">
        <v>152.43199999999999</v>
      </c>
      <c r="AB320" s="46">
        <v>988</v>
      </c>
      <c r="AC320" s="46">
        <v>1649</v>
      </c>
      <c r="AD320" s="46">
        <v>32402500</v>
      </c>
      <c r="AE320" s="46">
        <v>1070.52</v>
      </c>
      <c r="AF320" s="46">
        <v>111.07299999999999</v>
      </c>
      <c r="AG320" s="46">
        <v>758</v>
      </c>
      <c r="AH320" s="46">
        <v>1243</v>
      </c>
      <c r="AI320" s="46">
        <v>24521400</v>
      </c>
      <c r="AJ320" s="46">
        <v>980.31500000000005</v>
      </c>
      <c r="AK320" s="46">
        <v>100.46899999999999</v>
      </c>
      <c r="AL320" s="46">
        <v>697</v>
      </c>
      <c r="AM320" s="46">
        <v>1136</v>
      </c>
      <c r="AN320" s="46">
        <v>22455100</v>
      </c>
      <c r="AO320" s="46">
        <v>16.135899999999999</v>
      </c>
      <c r="AP320" s="46">
        <v>1.75101</v>
      </c>
      <c r="AQ320" s="46">
        <v>9.6389099999999992</v>
      </c>
      <c r="AR320" s="46">
        <v>27.066299999999998</v>
      </c>
      <c r="AS320" s="46">
        <v>369608</v>
      </c>
      <c r="AT320" s="46">
        <v>16.7866</v>
      </c>
      <c r="AU320" s="46">
        <v>10.0425</v>
      </c>
      <c r="AV320" s="46">
        <v>28.132200000000001</v>
      </c>
      <c r="AW320" s="46">
        <v>1.8235600000000001</v>
      </c>
      <c r="AX320" s="46">
        <v>384515</v>
      </c>
      <c r="AY320" s="46">
        <v>23.222200000000001</v>
      </c>
      <c r="AZ320" s="46">
        <v>2.3731100000000001</v>
      </c>
      <c r="BA320" s="46">
        <v>14.2982</v>
      </c>
      <c r="BB320" s="46">
        <v>38.359000000000002</v>
      </c>
      <c r="BC320" s="46">
        <v>531927</v>
      </c>
    </row>
    <row r="321" spans="1:55" ht="14.25" x14ac:dyDescent="0.25">
      <c r="A321" s="49" t="s">
        <v>2737</v>
      </c>
      <c r="B321" s="38" t="s">
        <v>611</v>
      </c>
      <c r="C321" s="45" t="s">
        <v>1999</v>
      </c>
      <c r="D321" s="46">
        <v>107</v>
      </c>
      <c r="E321" s="80">
        <v>6832</v>
      </c>
      <c r="F321" s="46">
        <v>283.63799999999998</v>
      </c>
      <c r="G321" s="46">
        <v>6.4693300000000002</v>
      </c>
      <c r="H321" s="46">
        <v>267</v>
      </c>
      <c r="I321" s="46">
        <v>293</v>
      </c>
      <c r="J321" s="46">
        <v>1522.97</v>
      </c>
      <c r="K321" s="46">
        <v>6.48672</v>
      </c>
      <c r="L321" s="46">
        <v>1514</v>
      </c>
      <c r="M321" s="46">
        <v>1540</v>
      </c>
      <c r="N321" s="46">
        <v>199.97300000000001</v>
      </c>
      <c r="O321" s="46">
        <v>2.20174</v>
      </c>
      <c r="P321" s="46">
        <v>18</v>
      </c>
      <c r="Q321" s="46">
        <v>200</v>
      </c>
      <c r="R321" s="46">
        <v>14.446099999999999</v>
      </c>
      <c r="S321" s="46">
        <v>4.4537399999999998</v>
      </c>
      <c r="T321" s="46">
        <v>10</v>
      </c>
      <c r="U321" s="46">
        <v>24</v>
      </c>
      <c r="V321" s="46">
        <v>57.3643</v>
      </c>
      <c r="W321" s="46">
        <v>6.9056899999999999</v>
      </c>
      <c r="X321" s="46">
        <v>35</v>
      </c>
      <c r="Y321" s="46">
        <v>66</v>
      </c>
      <c r="Z321" s="46">
        <v>434.51100000000002</v>
      </c>
      <c r="AA321" s="46">
        <v>18.7728</v>
      </c>
      <c r="AB321" s="46">
        <v>386</v>
      </c>
      <c r="AC321" s="46">
        <v>466</v>
      </c>
      <c r="AD321" s="46">
        <v>2968580</v>
      </c>
      <c r="AE321" s="46">
        <v>330.05099999999999</v>
      </c>
      <c r="AF321" s="46">
        <v>13.9155</v>
      </c>
      <c r="AG321" s="46">
        <v>294</v>
      </c>
      <c r="AH321" s="46">
        <v>353</v>
      </c>
      <c r="AI321" s="46">
        <v>2254910</v>
      </c>
      <c r="AJ321" s="46">
        <v>302.57</v>
      </c>
      <c r="AK321" s="46">
        <v>12.6065</v>
      </c>
      <c r="AL321" s="46">
        <v>270</v>
      </c>
      <c r="AM321" s="46">
        <v>324</v>
      </c>
      <c r="AN321" s="46">
        <v>2067160</v>
      </c>
      <c r="AO321" s="46">
        <v>1.30376</v>
      </c>
      <c r="AP321" s="46">
        <v>0.17949000000000001</v>
      </c>
      <c r="AQ321" s="46">
        <v>0.244226</v>
      </c>
      <c r="AR321" s="46">
        <v>1.8375999999999999</v>
      </c>
      <c r="AS321" s="46">
        <v>8907.2900000000009</v>
      </c>
      <c r="AT321" s="46">
        <v>1.4172499999999999</v>
      </c>
      <c r="AU321" s="46">
        <v>0.26334000000000002</v>
      </c>
      <c r="AV321" s="46">
        <v>1.9733400000000001</v>
      </c>
      <c r="AW321" s="46">
        <v>0.186364</v>
      </c>
      <c r="AX321" s="46">
        <v>9682.67</v>
      </c>
      <c r="AY321" s="46">
        <v>2.2176800000000001</v>
      </c>
      <c r="AZ321" s="46">
        <v>0.23286799999999999</v>
      </c>
      <c r="BA321" s="46">
        <v>0.396262</v>
      </c>
      <c r="BB321" s="46">
        <v>2.88164</v>
      </c>
      <c r="BC321" s="46">
        <v>15151.2</v>
      </c>
    </row>
    <row r="322" spans="1:55" ht="14.25" x14ac:dyDescent="0.25">
      <c r="A322" s="49" t="s">
        <v>2738</v>
      </c>
      <c r="B322" s="38" t="s">
        <v>637</v>
      </c>
      <c r="C322" s="45" t="s">
        <v>2000</v>
      </c>
      <c r="D322" s="46">
        <v>108</v>
      </c>
      <c r="E322" s="80">
        <v>30319</v>
      </c>
      <c r="F322" s="46">
        <v>425.98</v>
      </c>
      <c r="G322" s="46">
        <v>12.244199999999999</v>
      </c>
      <c r="H322" s="46">
        <v>405</v>
      </c>
      <c r="I322" s="46">
        <v>461</v>
      </c>
      <c r="J322" s="46">
        <v>1272.43</v>
      </c>
      <c r="K322" s="46">
        <v>8.3683300000000003</v>
      </c>
      <c r="L322" s="46">
        <v>1250</v>
      </c>
      <c r="M322" s="46">
        <v>1291</v>
      </c>
      <c r="N322" s="46">
        <v>199.995</v>
      </c>
      <c r="O322" s="46">
        <v>0.21305299999999999</v>
      </c>
      <c r="P322" s="46">
        <v>191</v>
      </c>
      <c r="Q322" s="46">
        <v>200</v>
      </c>
      <c r="R322" s="46">
        <v>13.7247</v>
      </c>
      <c r="S322" s="46">
        <v>8.3030100000000004</v>
      </c>
      <c r="T322" s="46">
        <v>3</v>
      </c>
      <c r="U322" s="46">
        <v>26</v>
      </c>
      <c r="V322" s="46">
        <v>51.509700000000002</v>
      </c>
      <c r="W322" s="46">
        <v>12.561999999999999</v>
      </c>
      <c r="X322" s="46">
        <v>13</v>
      </c>
      <c r="Y322" s="46">
        <v>69</v>
      </c>
      <c r="Z322" s="46">
        <v>784.476</v>
      </c>
      <c r="AA322" s="46">
        <v>56.720399999999998</v>
      </c>
      <c r="AB322" s="46">
        <v>632</v>
      </c>
      <c r="AC322" s="46">
        <v>921</v>
      </c>
      <c r="AD322" s="46">
        <v>23784500</v>
      </c>
      <c r="AE322" s="46">
        <v>596.77800000000002</v>
      </c>
      <c r="AF322" s="46">
        <v>41.869799999999998</v>
      </c>
      <c r="AG322" s="46">
        <v>485</v>
      </c>
      <c r="AH322" s="46">
        <v>698</v>
      </c>
      <c r="AI322" s="46">
        <v>18093700</v>
      </c>
      <c r="AJ322" s="46">
        <v>547.36500000000001</v>
      </c>
      <c r="AK322" s="46">
        <v>38.013599999999997</v>
      </c>
      <c r="AL322" s="46">
        <v>446</v>
      </c>
      <c r="AM322" s="46">
        <v>640</v>
      </c>
      <c r="AN322" s="46">
        <v>16595600</v>
      </c>
      <c r="AO322" s="46">
        <v>6.8944900000000002</v>
      </c>
      <c r="AP322" s="46">
        <v>0.79677600000000004</v>
      </c>
      <c r="AQ322" s="46">
        <v>4.8392499999999998</v>
      </c>
      <c r="AR322" s="46">
        <v>9.2253799999999995</v>
      </c>
      <c r="AS322" s="46">
        <v>209034</v>
      </c>
      <c r="AT322" s="46">
        <v>7.2174699999999996</v>
      </c>
      <c r="AU322" s="46">
        <v>5.0881699999999999</v>
      </c>
      <c r="AV322" s="46">
        <v>9.6413899999999995</v>
      </c>
      <c r="AW322" s="46">
        <v>0.82654799999999995</v>
      </c>
      <c r="AX322" s="46">
        <v>218827</v>
      </c>
      <c r="AY322" s="46">
        <v>9.89682</v>
      </c>
      <c r="AZ322" s="46">
        <v>1.0787899999999999</v>
      </c>
      <c r="BA322" s="46">
        <v>7.0750299999999999</v>
      </c>
      <c r="BB322" s="46">
        <v>13.065099999999999</v>
      </c>
      <c r="BC322" s="46">
        <v>300062</v>
      </c>
    </row>
    <row r="323" spans="1:55" ht="14.25" x14ac:dyDescent="0.25">
      <c r="A323" s="49" t="s">
        <v>2739</v>
      </c>
      <c r="B323" s="38" t="s">
        <v>617</v>
      </c>
      <c r="C323" s="45" t="s">
        <v>2001</v>
      </c>
      <c r="D323" s="46">
        <v>109</v>
      </c>
      <c r="E323" s="80">
        <v>35003</v>
      </c>
      <c r="F323" s="46">
        <v>610.66700000000003</v>
      </c>
      <c r="G323" s="46">
        <v>11.9876</v>
      </c>
      <c r="H323" s="46">
        <v>583</v>
      </c>
      <c r="I323" s="46">
        <v>640</v>
      </c>
      <c r="J323" s="46">
        <v>1130.3</v>
      </c>
      <c r="K323" s="46">
        <v>6.6036400000000004</v>
      </c>
      <c r="L323" s="46">
        <v>1115</v>
      </c>
      <c r="M323" s="46">
        <v>1146</v>
      </c>
      <c r="N323" s="46">
        <v>199.84200000000001</v>
      </c>
      <c r="O323" s="46">
        <v>1.7251799999999999</v>
      </c>
      <c r="P323" s="46">
        <v>181</v>
      </c>
      <c r="Q323" s="46">
        <v>200</v>
      </c>
      <c r="R323" s="46">
        <v>24.7057</v>
      </c>
      <c r="S323" s="46">
        <v>18.975300000000001</v>
      </c>
      <c r="T323" s="46">
        <v>3</v>
      </c>
      <c r="U323" s="46">
        <v>45</v>
      </c>
      <c r="V323" s="46">
        <v>71.096100000000007</v>
      </c>
      <c r="W323" s="46">
        <v>29.785</v>
      </c>
      <c r="X323" s="46">
        <v>13</v>
      </c>
      <c r="Y323" s="46">
        <v>100</v>
      </c>
      <c r="Z323" s="46">
        <v>1400.49</v>
      </c>
      <c r="AA323" s="46">
        <v>217.82300000000001</v>
      </c>
      <c r="AB323" s="46">
        <v>963</v>
      </c>
      <c r="AC323" s="46">
        <v>1699</v>
      </c>
      <c r="AD323" s="46">
        <v>49021200</v>
      </c>
      <c r="AE323" s="46">
        <v>1060.5899999999999</v>
      </c>
      <c r="AF323" s="46">
        <v>159.09</v>
      </c>
      <c r="AG323" s="46">
        <v>738</v>
      </c>
      <c r="AH323" s="46">
        <v>1280</v>
      </c>
      <c r="AI323" s="46">
        <v>37123900</v>
      </c>
      <c r="AJ323" s="46">
        <v>971.47900000000004</v>
      </c>
      <c r="AK323" s="46">
        <v>144.00800000000001</v>
      </c>
      <c r="AL323" s="46">
        <v>679</v>
      </c>
      <c r="AM323" s="46">
        <v>1171</v>
      </c>
      <c r="AN323" s="46">
        <v>34004700</v>
      </c>
      <c r="AO323" s="46">
        <v>18.270600000000002</v>
      </c>
      <c r="AP323" s="46">
        <v>2.1194799999999998</v>
      </c>
      <c r="AQ323" s="46">
        <v>9.20106</v>
      </c>
      <c r="AR323" s="46">
        <v>33.6023</v>
      </c>
      <c r="AS323" s="46">
        <v>639526</v>
      </c>
      <c r="AT323" s="46">
        <v>19.003699999999998</v>
      </c>
      <c r="AU323" s="46">
        <v>9.5891199999999994</v>
      </c>
      <c r="AV323" s="46">
        <v>34.979100000000003</v>
      </c>
      <c r="AW323" s="46">
        <v>2.20485</v>
      </c>
      <c r="AX323" s="46">
        <v>665187</v>
      </c>
      <c r="AY323" s="46">
        <v>26.1829</v>
      </c>
      <c r="AZ323" s="46">
        <v>2.9091800000000001</v>
      </c>
      <c r="BA323" s="46">
        <v>13.618</v>
      </c>
      <c r="BB323" s="46">
        <v>46.597099999999998</v>
      </c>
      <c r="BC323" s="46">
        <v>916481</v>
      </c>
    </row>
    <row r="324" spans="1:55" ht="14.25" x14ac:dyDescent="0.25">
      <c r="A324" s="49" t="s">
        <v>2740</v>
      </c>
      <c r="B324" s="38" t="s">
        <v>850</v>
      </c>
      <c r="C324" s="45" t="s">
        <v>2002</v>
      </c>
      <c r="D324" s="46">
        <v>110</v>
      </c>
      <c r="E324" s="80">
        <v>21561</v>
      </c>
      <c r="F324" s="46">
        <v>403.971</v>
      </c>
      <c r="G324" s="46">
        <v>25.099799999999998</v>
      </c>
      <c r="H324" s="46">
        <v>360</v>
      </c>
      <c r="I324" s="46">
        <v>441</v>
      </c>
      <c r="J324" s="46">
        <v>1269.99</v>
      </c>
      <c r="K324" s="46">
        <v>11.516500000000001</v>
      </c>
      <c r="L324" s="46">
        <v>1250</v>
      </c>
      <c r="M324" s="46">
        <v>1291</v>
      </c>
      <c r="N324" s="46">
        <v>200</v>
      </c>
      <c r="O324" s="46">
        <v>0</v>
      </c>
      <c r="P324" s="46">
        <v>200</v>
      </c>
      <c r="Q324" s="46">
        <v>200</v>
      </c>
      <c r="R324" s="46">
        <v>10.9168</v>
      </c>
      <c r="S324" s="46">
        <v>8.5872299999999999</v>
      </c>
      <c r="T324" s="46">
        <v>3</v>
      </c>
      <c r="U324" s="46">
        <v>33</v>
      </c>
      <c r="V324" s="46">
        <v>56.156700000000001</v>
      </c>
      <c r="W324" s="46">
        <v>15.4693</v>
      </c>
      <c r="X324" s="46">
        <v>24</v>
      </c>
      <c r="Y324" s="46">
        <v>80</v>
      </c>
      <c r="Z324" s="46">
        <v>779.14599999999996</v>
      </c>
      <c r="AA324" s="46">
        <v>68.810100000000006</v>
      </c>
      <c r="AB324" s="46">
        <v>646</v>
      </c>
      <c r="AC324" s="46">
        <v>903</v>
      </c>
      <c r="AD324" s="46">
        <v>16799200</v>
      </c>
      <c r="AE324" s="46">
        <v>592.12300000000005</v>
      </c>
      <c r="AF324" s="46">
        <v>50.9773</v>
      </c>
      <c r="AG324" s="46">
        <v>493</v>
      </c>
      <c r="AH324" s="46">
        <v>684</v>
      </c>
      <c r="AI324" s="46">
        <v>12766800</v>
      </c>
      <c r="AJ324" s="46">
        <v>542.91999999999996</v>
      </c>
      <c r="AK324" s="46">
        <v>46.320999999999998</v>
      </c>
      <c r="AL324" s="46">
        <v>452</v>
      </c>
      <c r="AM324" s="46">
        <v>627</v>
      </c>
      <c r="AN324" s="46">
        <v>11705900</v>
      </c>
      <c r="AO324" s="46">
        <v>5.3553699999999997</v>
      </c>
      <c r="AP324" s="46">
        <v>0.84285900000000002</v>
      </c>
      <c r="AQ324" s="46">
        <v>3.80619</v>
      </c>
      <c r="AR324" s="46">
        <v>8.1921400000000002</v>
      </c>
      <c r="AS324" s="46">
        <v>115467</v>
      </c>
      <c r="AT324" s="46">
        <v>5.6199899999999996</v>
      </c>
      <c r="AU324" s="46">
        <v>4.0128300000000001</v>
      </c>
      <c r="AV324" s="46">
        <v>8.5661100000000001</v>
      </c>
      <c r="AW324" s="46">
        <v>0.87611300000000003</v>
      </c>
      <c r="AX324" s="46">
        <v>121173</v>
      </c>
      <c r="AY324" s="46">
        <v>7.8207199999999997</v>
      </c>
      <c r="AZ324" s="46">
        <v>1.1504000000000001</v>
      </c>
      <c r="BA324" s="46">
        <v>5.6932700000000001</v>
      </c>
      <c r="BB324" s="46">
        <v>11.6713</v>
      </c>
      <c r="BC324" s="46">
        <v>168623</v>
      </c>
    </row>
    <row r="325" spans="1:55" ht="14.25" x14ac:dyDescent="0.25">
      <c r="A325" s="49" t="s">
        <v>2741</v>
      </c>
      <c r="B325" s="38" t="s">
        <v>635</v>
      </c>
      <c r="C325" s="45" t="s">
        <v>2003</v>
      </c>
      <c r="D325" s="46">
        <v>111</v>
      </c>
      <c r="E325" s="80">
        <v>42133</v>
      </c>
      <c r="F325" s="46">
        <v>440.71499999999997</v>
      </c>
      <c r="G325" s="46">
        <v>10.2874</v>
      </c>
      <c r="H325" s="46">
        <v>425</v>
      </c>
      <c r="I325" s="46">
        <v>470</v>
      </c>
      <c r="J325" s="46">
        <v>1274.5999999999999</v>
      </c>
      <c r="K325" s="46">
        <v>7.6608200000000002</v>
      </c>
      <c r="L325" s="46">
        <v>1253</v>
      </c>
      <c r="M325" s="46">
        <v>1291</v>
      </c>
      <c r="N325" s="46">
        <v>200</v>
      </c>
      <c r="O325" s="46">
        <v>0</v>
      </c>
      <c r="P325" s="46">
        <v>200</v>
      </c>
      <c r="Q325" s="46">
        <v>200</v>
      </c>
      <c r="R325" s="46">
        <v>5.4820900000000004</v>
      </c>
      <c r="S325" s="46">
        <v>2.9906799999999998</v>
      </c>
      <c r="T325" s="46">
        <v>3</v>
      </c>
      <c r="U325" s="46">
        <v>33</v>
      </c>
      <c r="V325" s="46">
        <v>38.292499999999997</v>
      </c>
      <c r="W325" s="46">
        <v>16.911300000000001</v>
      </c>
      <c r="X325" s="46">
        <v>13</v>
      </c>
      <c r="Y325" s="46">
        <v>80</v>
      </c>
      <c r="Z325" s="46">
        <v>749.06100000000004</v>
      </c>
      <c r="AA325" s="46">
        <v>74.384900000000002</v>
      </c>
      <c r="AB325" s="46">
        <v>636</v>
      </c>
      <c r="AC325" s="46">
        <v>993</v>
      </c>
      <c r="AD325" s="46">
        <v>31560200</v>
      </c>
      <c r="AE325" s="46">
        <v>571.28</v>
      </c>
      <c r="AF325" s="46">
        <v>54.662300000000002</v>
      </c>
      <c r="AG325" s="46">
        <v>487</v>
      </c>
      <c r="AH325" s="46">
        <v>751</v>
      </c>
      <c r="AI325" s="46">
        <v>24069700</v>
      </c>
      <c r="AJ325" s="46">
        <v>524.44100000000003</v>
      </c>
      <c r="AK325" s="46">
        <v>49.622</v>
      </c>
      <c r="AL325" s="46">
        <v>448</v>
      </c>
      <c r="AM325" s="46">
        <v>688</v>
      </c>
      <c r="AN325" s="46">
        <v>22096300</v>
      </c>
      <c r="AO325" s="46">
        <v>7.0512499999999996</v>
      </c>
      <c r="AP325" s="46">
        <v>0.927956</v>
      </c>
      <c r="AQ325" s="46">
        <v>4.9408099999999999</v>
      </c>
      <c r="AR325" s="46">
        <v>10.046799999999999</v>
      </c>
      <c r="AS325" s="46">
        <v>297090</v>
      </c>
      <c r="AT325" s="46">
        <v>7.3855300000000002</v>
      </c>
      <c r="AU325" s="46">
        <v>5.1826800000000004</v>
      </c>
      <c r="AV325" s="46">
        <v>10.507</v>
      </c>
      <c r="AW325" s="46">
        <v>0.96664700000000003</v>
      </c>
      <c r="AX325" s="46">
        <v>311174</v>
      </c>
      <c r="AY325" s="46">
        <v>10.0793</v>
      </c>
      <c r="AZ325" s="46">
        <v>1.22844</v>
      </c>
      <c r="BA325" s="46">
        <v>7.3504100000000001</v>
      </c>
      <c r="BB325" s="46">
        <v>14.073499999999999</v>
      </c>
      <c r="BC325" s="46">
        <v>424670</v>
      </c>
    </row>
    <row r="326" spans="1:55" ht="14.25" x14ac:dyDescent="0.25">
      <c r="A326" s="49" t="s">
        <v>2742</v>
      </c>
      <c r="B326" s="38" t="s">
        <v>1129</v>
      </c>
      <c r="C326" s="45" t="s">
        <v>2004</v>
      </c>
      <c r="D326" s="46">
        <v>112</v>
      </c>
      <c r="E326" s="80">
        <v>20030</v>
      </c>
      <c r="F326" s="46">
        <v>356.839</v>
      </c>
      <c r="G326" s="46">
        <v>17.703600000000002</v>
      </c>
      <c r="H326" s="46">
        <v>325</v>
      </c>
      <c r="I326" s="46">
        <v>422</v>
      </c>
      <c r="J326" s="46">
        <v>1484.59</v>
      </c>
      <c r="K326" s="46">
        <v>8.4810700000000008</v>
      </c>
      <c r="L326" s="46">
        <v>1454</v>
      </c>
      <c r="M326" s="46">
        <v>1500</v>
      </c>
      <c r="N326" s="46">
        <v>122.107</v>
      </c>
      <c r="O326" s="46">
        <v>72.189099999999996</v>
      </c>
      <c r="P326" s="46">
        <v>5</v>
      </c>
      <c r="Q326" s="46">
        <v>200</v>
      </c>
      <c r="R326" s="46">
        <v>24.580200000000001</v>
      </c>
      <c r="S326" s="46">
        <v>6.1360400000000004</v>
      </c>
      <c r="T326" s="46">
        <v>8</v>
      </c>
      <c r="U326" s="46">
        <v>33</v>
      </c>
      <c r="V326" s="46">
        <v>89.301900000000003</v>
      </c>
      <c r="W326" s="46">
        <v>12.0869</v>
      </c>
      <c r="X326" s="46">
        <v>60</v>
      </c>
      <c r="Y326" s="46">
        <v>100</v>
      </c>
      <c r="Z326" s="46">
        <v>616.48900000000003</v>
      </c>
      <c r="AA326" s="46">
        <v>45.3185</v>
      </c>
      <c r="AB326" s="46">
        <v>499</v>
      </c>
      <c r="AC326" s="46">
        <v>746</v>
      </c>
      <c r="AD326" s="46">
        <v>12348300</v>
      </c>
      <c r="AE326" s="46">
        <v>465.291</v>
      </c>
      <c r="AF326" s="46">
        <v>33.330500000000001</v>
      </c>
      <c r="AG326" s="46">
        <v>379</v>
      </c>
      <c r="AH326" s="46">
        <v>562</v>
      </c>
      <c r="AI326" s="46">
        <v>9319790</v>
      </c>
      <c r="AJ326" s="46">
        <v>425.726</v>
      </c>
      <c r="AK326" s="46">
        <v>30.251899999999999</v>
      </c>
      <c r="AL326" s="46">
        <v>347</v>
      </c>
      <c r="AM326" s="46">
        <v>514</v>
      </c>
      <c r="AN326" s="46">
        <v>8527280</v>
      </c>
      <c r="AO326" s="46">
        <v>1.2881800000000001</v>
      </c>
      <c r="AP326" s="46">
        <v>0.79186000000000001</v>
      </c>
      <c r="AQ326" s="46">
        <v>0.21779899999999999</v>
      </c>
      <c r="AR326" s="46">
        <v>3.4597000000000002</v>
      </c>
      <c r="AS326" s="46">
        <v>25802.3</v>
      </c>
      <c r="AT326" s="46">
        <v>1.3803700000000001</v>
      </c>
      <c r="AU326" s="46">
        <v>0.235543</v>
      </c>
      <c r="AV326" s="46">
        <v>3.6472699999999998</v>
      </c>
      <c r="AW326" s="46">
        <v>0.83934500000000001</v>
      </c>
      <c r="AX326" s="46">
        <v>27648.799999999999</v>
      </c>
      <c r="AY326" s="46">
        <v>2.1720000000000002</v>
      </c>
      <c r="AZ326" s="46">
        <v>1.1893800000000001</v>
      </c>
      <c r="BA326" s="46">
        <v>0.37413999999999997</v>
      </c>
      <c r="BB326" s="46">
        <v>5.1942199999999996</v>
      </c>
      <c r="BC326" s="46">
        <v>43505.1</v>
      </c>
    </row>
    <row r="327" spans="1:55" ht="14.25" x14ac:dyDescent="0.25">
      <c r="A327" s="49" t="s">
        <v>2743</v>
      </c>
      <c r="B327" s="38" t="s">
        <v>757</v>
      </c>
      <c r="C327" s="45" t="s">
        <v>2005</v>
      </c>
      <c r="D327" s="46">
        <v>113</v>
      </c>
      <c r="E327" s="80">
        <v>17024</v>
      </c>
      <c r="F327" s="46">
        <v>432.03199999999998</v>
      </c>
      <c r="G327" s="46">
        <v>12.8926</v>
      </c>
      <c r="H327" s="46">
        <v>411</v>
      </c>
      <c r="I327" s="46">
        <v>456</v>
      </c>
      <c r="J327" s="46">
        <v>1211.68</v>
      </c>
      <c r="K327" s="46">
        <v>7.1686399999999999</v>
      </c>
      <c r="L327" s="46">
        <v>1194</v>
      </c>
      <c r="M327" s="46">
        <v>1227</v>
      </c>
      <c r="N327" s="46">
        <v>200</v>
      </c>
      <c r="O327" s="46">
        <v>0</v>
      </c>
      <c r="P327" s="46">
        <v>200</v>
      </c>
      <c r="Q327" s="46">
        <v>200</v>
      </c>
      <c r="R327" s="46">
        <v>6.9151100000000003</v>
      </c>
      <c r="S327" s="46">
        <v>3.7016499999999999</v>
      </c>
      <c r="T327" s="46">
        <v>3</v>
      </c>
      <c r="U327" s="46">
        <v>45</v>
      </c>
      <c r="V327" s="46">
        <v>30.623699999999999</v>
      </c>
      <c r="W327" s="46">
        <v>10.101699999999999</v>
      </c>
      <c r="X327" s="46">
        <v>13</v>
      </c>
      <c r="Y327" s="46">
        <v>60</v>
      </c>
      <c r="Z327" s="46">
        <v>783.56500000000005</v>
      </c>
      <c r="AA327" s="46">
        <v>52.593299999999999</v>
      </c>
      <c r="AB327" s="46">
        <v>681</v>
      </c>
      <c r="AC327" s="46">
        <v>941</v>
      </c>
      <c r="AD327" s="46">
        <v>13339400</v>
      </c>
      <c r="AE327" s="46">
        <v>598.66300000000001</v>
      </c>
      <c r="AF327" s="46">
        <v>39.090600000000002</v>
      </c>
      <c r="AG327" s="46">
        <v>522</v>
      </c>
      <c r="AH327" s="46">
        <v>715</v>
      </c>
      <c r="AI327" s="46">
        <v>10191600</v>
      </c>
      <c r="AJ327" s="46">
        <v>549.87900000000002</v>
      </c>
      <c r="AK327" s="46">
        <v>35.600499999999997</v>
      </c>
      <c r="AL327" s="46">
        <v>480</v>
      </c>
      <c r="AM327" s="46">
        <v>655</v>
      </c>
      <c r="AN327" s="46">
        <v>9361140</v>
      </c>
      <c r="AO327" s="46">
        <v>8.7246600000000001</v>
      </c>
      <c r="AP327" s="46">
        <v>0.97674499999999997</v>
      </c>
      <c r="AQ327" s="46">
        <v>5.7841199999999997</v>
      </c>
      <c r="AR327" s="46">
        <v>11.778600000000001</v>
      </c>
      <c r="AS327" s="46">
        <v>148529</v>
      </c>
      <c r="AT327" s="46">
        <v>9.1253700000000002</v>
      </c>
      <c r="AU327" s="46">
        <v>6.0343299999999997</v>
      </c>
      <c r="AV327" s="46">
        <v>12.3043</v>
      </c>
      <c r="AW327" s="46">
        <v>1.0133300000000001</v>
      </c>
      <c r="AX327" s="46">
        <v>155350</v>
      </c>
      <c r="AY327" s="46">
        <v>12.3811</v>
      </c>
      <c r="AZ327" s="46">
        <v>1.34416</v>
      </c>
      <c r="BA327" s="46">
        <v>8.2218800000000005</v>
      </c>
      <c r="BB327" s="46">
        <v>16.4953</v>
      </c>
      <c r="BC327" s="46">
        <v>210776</v>
      </c>
    </row>
    <row r="328" spans="1:55" ht="14.25" x14ac:dyDescent="0.25">
      <c r="A328" s="49" t="s">
        <v>2744</v>
      </c>
      <c r="B328" s="38" t="s">
        <v>363</v>
      </c>
      <c r="C328" s="45" t="s">
        <v>2006</v>
      </c>
      <c r="D328" s="46">
        <v>114</v>
      </c>
      <c r="E328" s="80">
        <v>2200</v>
      </c>
      <c r="F328" s="46">
        <v>296.779</v>
      </c>
      <c r="G328" s="46">
        <v>24.0852</v>
      </c>
      <c r="H328" s="46">
        <v>266</v>
      </c>
      <c r="I328" s="46">
        <v>332</v>
      </c>
      <c r="J328" s="46">
        <v>1526.16</v>
      </c>
      <c r="K328" s="46">
        <v>20.379799999999999</v>
      </c>
      <c r="L328" s="46">
        <v>1498</v>
      </c>
      <c r="M328" s="46">
        <v>1557</v>
      </c>
      <c r="N328" s="46">
        <v>142.65799999999999</v>
      </c>
      <c r="O328" s="46">
        <v>61.188699999999997</v>
      </c>
      <c r="P328" s="46">
        <v>5</v>
      </c>
      <c r="Q328" s="46">
        <v>200</v>
      </c>
      <c r="R328" s="46">
        <v>28.392700000000001</v>
      </c>
      <c r="S328" s="46">
        <v>5.1497900000000003</v>
      </c>
      <c r="T328" s="46">
        <v>8</v>
      </c>
      <c r="U328" s="46">
        <v>33</v>
      </c>
      <c r="V328" s="46">
        <v>91.811400000000006</v>
      </c>
      <c r="W328" s="46">
        <v>9.8085500000000003</v>
      </c>
      <c r="X328" s="46">
        <v>80</v>
      </c>
      <c r="Y328" s="46">
        <v>100</v>
      </c>
      <c r="Z328" s="46">
        <v>521.11400000000003</v>
      </c>
      <c r="AA328" s="46">
        <v>33.378500000000003</v>
      </c>
      <c r="AB328" s="46">
        <v>451</v>
      </c>
      <c r="AC328" s="46">
        <v>598</v>
      </c>
      <c r="AD328" s="46">
        <v>1146450</v>
      </c>
      <c r="AE328" s="46">
        <v>393.08699999999999</v>
      </c>
      <c r="AF328" s="46">
        <v>25.314800000000002</v>
      </c>
      <c r="AG328" s="46">
        <v>341</v>
      </c>
      <c r="AH328" s="46">
        <v>451</v>
      </c>
      <c r="AI328" s="46">
        <v>864791</v>
      </c>
      <c r="AJ328" s="46">
        <v>359.53500000000003</v>
      </c>
      <c r="AK328" s="46">
        <v>23.163799999999998</v>
      </c>
      <c r="AL328" s="46">
        <v>312</v>
      </c>
      <c r="AM328" s="46">
        <v>412</v>
      </c>
      <c r="AN328" s="46">
        <v>790976</v>
      </c>
      <c r="AO328" s="46">
        <v>0.64246599999999998</v>
      </c>
      <c r="AP328" s="46">
        <v>0.34724500000000003</v>
      </c>
      <c r="AQ328" s="46">
        <v>0.16148799999999999</v>
      </c>
      <c r="AR328" s="46">
        <v>1.67852</v>
      </c>
      <c r="AS328" s="46">
        <v>1413.42</v>
      </c>
      <c r="AT328" s="46">
        <v>0.70281499999999997</v>
      </c>
      <c r="AU328" s="46">
        <v>0.17708199999999999</v>
      </c>
      <c r="AV328" s="46">
        <v>1.8028500000000001</v>
      </c>
      <c r="AW328" s="46">
        <v>0.37741000000000002</v>
      </c>
      <c r="AX328" s="46">
        <v>1546.19</v>
      </c>
      <c r="AY328" s="46">
        <v>1.2649300000000001</v>
      </c>
      <c r="AZ328" s="46">
        <v>0.58189299999999999</v>
      </c>
      <c r="BA328" s="46">
        <v>0.29780699999999999</v>
      </c>
      <c r="BB328" s="46">
        <v>2.7574999999999998</v>
      </c>
      <c r="BC328" s="46">
        <v>2782.85</v>
      </c>
    </row>
    <row r="329" spans="1:55" ht="14.25" x14ac:dyDescent="0.25">
      <c r="A329" s="49" t="s">
        <v>2745</v>
      </c>
      <c r="B329" s="38" t="s">
        <v>642</v>
      </c>
      <c r="C329" s="45" t="s">
        <v>2007</v>
      </c>
      <c r="D329" s="46">
        <v>115</v>
      </c>
      <c r="E329" s="80">
        <v>29262</v>
      </c>
      <c r="F329" s="46">
        <v>311.22199999999998</v>
      </c>
      <c r="G329" s="46">
        <v>4.9449100000000001</v>
      </c>
      <c r="H329" s="46">
        <v>296</v>
      </c>
      <c r="I329" s="46">
        <v>319</v>
      </c>
      <c r="J329" s="46">
        <v>1462.69</v>
      </c>
      <c r="K329" s="46">
        <v>6.2567000000000004</v>
      </c>
      <c r="L329" s="46">
        <v>1452</v>
      </c>
      <c r="M329" s="46">
        <v>1483</v>
      </c>
      <c r="N329" s="46">
        <v>199.93799999999999</v>
      </c>
      <c r="O329" s="46">
        <v>3.3639199999999998</v>
      </c>
      <c r="P329" s="46">
        <v>18</v>
      </c>
      <c r="Q329" s="46">
        <v>200</v>
      </c>
      <c r="R329" s="46">
        <v>13.918200000000001</v>
      </c>
      <c r="S329" s="46">
        <v>5.14527</v>
      </c>
      <c r="T329" s="46">
        <v>3</v>
      </c>
      <c r="U329" s="46">
        <v>25</v>
      </c>
      <c r="V329" s="46">
        <v>57.193899999999999</v>
      </c>
      <c r="W329" s="46">
        <v>8.0406899999999997</v>
      </c>
      <c r="X329" s="46">
        <v>40</v>
      </c>
      <c r="Y329" s="46">
        <v>72</v>
      </c>
      <c r="Z329" s="46">
        <v>499.43599999999998</v>
      </c>
      <c r="AA329" s="46">
        <v>21.360299999999999</v>
      </c>
      <c r="AB329" s="46">
        <v>454</v>
      </c>
      <c r="AC329" s="46">
        <v>544</v>
      </c>
      <c r="AD329" s="46">
        <v>14614500</v>
      </c>
      <c r="AE329" s="46">
        <v>379.387</v>
      </c>
      <c r="AF329" s="46">
        <v>15.6778</v>
      </c>
      <c r="AG329" s="46">
        <v>346</v>
      </c>
      <c r="AH329" s="46">
        <v>412</v>
      </c>
      <c r="AI329" s="46">
        <v>11101600</v>
      </c>
      <c r="AJ329" s="46">
        <v>347.83</v>
      </c>
      <c r="AK329" s="46">
        <v>14.226800000000001</v>
      </c>
      <c r="AL329" s="46">
        <v>317</v>
      </c>
      <c r="AM329" s="46">
        <v>378</v>
      </c>
      <c r="AN329" s="46">
        <v>10178200</v>
      </c>
      <c r="AO329" s="46">
        <v>1.6922600000000001</v>
      </c>
      <c r="AP329" s="46">
        <v>0.13675599999999999</v>
      </c>
      <c r="AQ329" s="46">
        <v>0.33477800000000002</v>
      </c>
      <c r="AR329" s="46">
        <v>2.0742699999999998</v>
      </c>
      <c r="AS329" s="46">
        <v>49518.9</v>
      </c>
      <c r="AT329" s="46">
        <v>1.8203100000000001</v>
      </c>
      <c r="AU329" s="46">
        <v>0.35719600000000001</v>
      </c>
      <c r="AV329" s="46">
        <v>2.2188300000000001</v>
      </c>
      <c r="AW329" s="46">
        <v>0.14185600000000001</v>
      </c>
      <c r="AX329" s="46">
        <v>53265.8</v>
      </c>
      <c r="AY329" s="46">
        <v>2.7618100000000001</v>
      </c>
      <c r="AZ329" s="46">
        <v>0.18421999999999999</v>
      </c>
      <c r="BA329" s="46">
        <v>0.52295999999999998</v>
      </c>
      <c r="BB329" s="46">
        <v>3.2472099999999999</v>
      </c>
      <c r="BC329" s="46">
        <v>80816.100000000006</v>
      </c>
    </row>
    <row r="330" spans="1:55" ht="14.25" x14ac:dyDescent="0.25">
      <c r="A330" s="49" t="s">
        <v>2746</v>
      </c>
      <c r="B330" s="38" t="s">
        <v>2397</v>
      </c>
      <c r="C330" s="45" t="s">
        <v>2008</v>
      </c>
      <c r="D330" s="46">
        <v>117</v>
      </c>
      <c r="E330" s="80">
        <v>1720</v>
      </c>
      <c r="F330" s="46">
        <v>313.81200000000001</v>
      </c>
      <c r="G330" s="46">
        <v>1.72942</v>
      </c>
      <c r="H330" s="46">
        <v>310</v>
      </c>
      <c r="I330" s="46">
        <v>318</v>
      </c>
      <c r="J330" s="46">
        <v>1503.67</v>
      </c>
      <c r="K330" s="46">
        <v>2.2633000000000001</v>
      </c>
      <c r="L330" s="46">
        <v>1499</v>
      </c>
      <c r="M330" s="46">
        <v>1509</v>
      </c>
      <c r="N330" s="46">
        <v>200</v>
      </c>
      <c r="O330" s="46">
        <v>0</v>
      </c>
      <c r="P330" s="46">
        <v>200</v>
      </c>
      <c r="Q330" s="46">
        <v>200</v>
      </c>
      <c r="R330" s="46">
        <v>12.3512</v>
      </c>
      <c r="S330" s="46">
        <v>2.31576</v>
      </c>
      <c r="T330" s="46">
        <v>3</v>
      </c>
      <c r="U330" s="46">
        <v>19</v>
      </c>
      <c r="V330" s="46">
        <v>65.762799999999999</v>
      </c>
      <c r="W330" s="46">
        <v>5.3672800000000001</v>
      </c>
      <c r="X330" s="46">
        <v>40</v>
      </c>
      <c r="Y330" s="46">
        <v>76</v>
      </c>
      <c r="Z330" s="46">
        <v>494.17599999999999</v>
      </c>
      <c r="AA330" s="46">
        <v>12.1191</v>
      </c>
      <c r="AB330" s="46">
        <v>436</v>
      </c>
      <c r="AC330" s="46">
        <v>520</v>
      </c>
      <c r="AD330" s="46">
        <v>849983</v>
      </c>
      <c r="AE330" s="46">
        <v>374.71899999999999</v>
      </c>
      <c r="AF330" s="46">
        <v>8.8510899999999992</v>
      </c>
      <c r="AG330" s="46">
        <v>332</v>
      </c>
      <c r="AH330" s="46">
        <v>393</v>
      </c>
      <c r="AI330" s="46">
        <v>644516</v>
      </c>
      <c r="AJ330" s="46">
        <v>343.37799999999999</v>
      </c>
      <c r="AK330" s="46">
        <v>8.0005199999999999</v>
      </c>
      <c r="AL330" s="46">
        <v>305</v>
      </c>
      <c r="AM330" s="46">
        <v>360</v>
      </c>
      <c r="AN330" s="46">
        <v>590610</v>
      </c>
      <c r="AO330" s="46">
        <v>1.37619</v>
      </c>
      <c r="AP330" s="46">
        <v>6.14216E-2</v>
      </c>
      <c r="AQ330" s="46">
        <v>1.22404</v>
      </c>
      <c r="AR330" s="46">
        <v>1.5120400000000001</v>
      </c>
      <c r="AS330" s="46">
        <v>2367.0500000000002</v>
      </c>
      <c r="AT330" s="46">
        <v>1.49153</v>
      </c>
      <c r="AU330" s="46">
        <v>1.33633</v>
      </c>
      <c r="AV330" s="46">
        <v>1.6324099999999999</v>
      </c>
      <c r="AW330" s="46">
        <v>6.3850100000000007E-2</v>
      </c>
      <c r="AX330" s="46">
        <v>2565.44</v>
      </c>
      <c r="AY330" s="46">
        <v>2.3440500000000002</v>
      </c>
      <c r="AZ330" s="46">
        <v>7.9667699999999994E-2</v>
      </c>
      <c r="BA330" s="46">
        <v>2.1207099999999999</v>
      </c>
      <c r="BB330" s="46">
        <v>2.5219499999999999</v>
      </c>
      <c r="BC330" s="46">
        <v>4031.77</v>
      </c>
    </row>
    <row r="331" spans="1:55" ht="14.25" x14ac:dyDescent="0.25">
      <c r="A331" s="49" t="s">
        <v>2747</v>
      </c>
      <c r="B331" s="38" t="s">
        <v>2398</v>
      </c>
      <c r="C331" s="45" t="s">
        <v>2009</v>
      </c>
      <c r="D331" s="46">
        <v>118</v>
      </c>
      <c r="E331" s="80">
        <v>27915</v>
      </c>
      <c r="F331" s="46">
        <v>317.85199999999998</v>
      </c>
      <c r="G331" s="46">
        <v>9.1134799999999991</v>
      </c>
      <c r="H331" s="46">
        <v>300</v>
      </c>
      <c r="I331" s="46">
        <v>340</v>
      </c>
      <c r="J331" s="46">
        <v>1461.92</v>
      </c>
      <c r="K331" s="46">
        <v>7.1803400000000002</v>
      </c>
      <c r="L331" s="46">
        <v>1446</v>
      </c>
      <c r="M331" s="46">
        <v>1478</v>
      </c>
      <c r="N331" s="46">
        <v>198.255</v>
      </c>
      <c r="O331" s="46">
        <v>16.485600000000002</v>
      </c>
      <c r="P331" s="46">
        <v>18</v>
      </c>
      <c r="Q331" s="46">
        <v>200</v>
      </c>
      <c r="R331" s="46">
        <v>17.6038</v>
      </c>
      <c r="S331" s="46">
        <v>2.8744800000000001</v>
      </c>
      <c r="T331" s="46">
        <v>3</v>
      </c>
      <c r="U331" s="46">
        <v>19</v>
      </c>
      <c r="V331" s="46">
        <v>73.651499999999999</v>
      </c>
      <c r="W331" s="46">
        <v>5.6618899999999996</v>
      </c>
      <c r="X331" s="46">
        <v>40</v>
      </c>
      <c r="Y331" s="46">
        <v>76</v>
      </c>
      <c r="Z331" s="46">
        <v>547.06299999999999</v>
      </c>
      <c r="AA331" s="46">
        <v>19.350200000000001</v>
      </c>
      <c r="AB331" s="46">
        <v>450</v>
      </c>
      <c r="AC331" s="46">
        <v>591</v>
      </c>
      <c r="AD331" s="46">
        <v>15271300</v>
      </c>
      <c r="AE331" s="46">
        <v>414.23500000000001</v>
      </c>
      <c r="AF331" s="46">
        <v>14.3529</v>
      </c>
      <c r="AG331" s="46">
        <v>343</v>
      </c>
      <c r="AH331" s="46">
        <v>447</v>
      </c>
      <c r="AI331" s="46">
        <v>11563400</v>
      </c>
      <c r="AJ331" s="46">
        <v>379.37900000000002</v>
      </c>
      <c r="AK331" s="46">
        <v>13.082700000000001</v>
      </c>
      <c r="AL331" s="46">
        <v>315</v>
      </c>
      <c r="AM331" s="46">
        <v>409</v>
      </c>
      <c r="AN331" s="46">
        <v>10590400</v>
      </c>
      <c r="AO331" s="46">
        <v>1.5137100000000001</v>
      </c>
      <c r="AP331" s="46">
        <v>0.22464799999999999</v>
      </c>
      <c r="AQ331" s="46">
        <v>0.30377500000000002</v>
      </c>
      <c r="AR331" s="46">
        <v>2.0773600000000001</v>
      </c>
      <c r="AS331" s="46">
        <v>42255.1</v>
      </c>
      <c r="AT331" s="46">
        <v>1.63242</v>
      </c>
      <c r="AU331" s="46">
        <v>0.32504</v>
      </c>
      <c r="AV331" s="46">
        <v>2.2186400000000002</v>
      </c>
      <c r="AW331" s="46">
        <v>0.235819</v>
      </c>
      <c r="AX331" s="46">
        <v>45569</v>
      </c>
      <c r="AY331" s="46">
        <v>2.5478000000000001</v>
      </c>
      <c r="AZ331" s="46">
        <v>0.31558999999999998</v>
      </c>
      <c r="BA331" s="46">
        <v>0.48175200000000001</v>
      </c>
      <c r="BB331" s="46">
        <v>3.2980399999999999</v>
      </c>
      <c r="BC331" s="46">
        <v>71121.899999999994</v>
      </c>
    </row>
    <row r="332" spans="1:55" ht="14.25" x14ac:dyDescent="0.25">
      <c r="A332" s="49" t="s">
        <v>2748</v>
      </c>
      <c r="B332" s="38" t="s">
        <v>979</v>
      </c>
      <c r="C332" s="45" t="s">
        <v>2010</v>
      </c>
      <c r="D332" s="46">
        <v>120</v>
      </c>
      <c r="E332" s="80">
        <v>51376</v>
      </c>
      <c r="F332" s="46">
        <v>355.60899999999998</v>
      </c>
      <c r="G332" s="46">
        <v>14.9396</v>
      </c>
      <c r="H332" s="46">
        <v>329</v>
      </c>
      <c r="I332" s="46">
        <v>387</v>
      </c>
      <c r="J332" s="46">
        <v>1355.26</v>
      </c>
      <c r="K332" s="46">
        <v>9.6067</v>
      </c>
      <c r="L332" s="46">
        <v>1333</v>
      </c>
      <c r="M332" s="46">
        <v>1375</v>
      </c>
      <c r="N332" s="46">
        <v>200</v>
      </c>
      <c r="O332" s="46">
        <v>0</v>
      </c>
      <c r="P332" s="46">
        <v>200</v>
      </c>
      <c r="Q332" s="46">
        <v>200</v>
      </c>
      <c r="R332" s="46">
        <v>11.575799999999999</v>
      </c>
      <c r="S332" s="46">
        <v>7.6127900000000004</v>
      </c>
      <c r="T332" s="46">
        <v>3</v>
      </c>
      <c r="U332" s="46">
        <v>33</v>
      </c>
      <c r="V332" s="46">
        <v>61.932099999999998</v>
      </c>
      <c r="W332" s="46">
        <v>9.6116799999999998</v>
      </c>
      <c r="X332" s="46">
        <v>20</v>
      </c>
      <c r="Y332" s="46">
        <v>84</v>
      </c>
      <c r="Z332" s="46">
        <v>648.66300000000001</v>
      </c>
      <c r="AA332" s="46">
        <v>45.197499999999998</v>
      </c>
      <c r="AB332" s="46">
        <v>492</v>
      </c>
      <c r="AC332" s="46">
        <v>746</v>
      </c>
      <c r="AD332" s="46">
        <v>33325700</v>
      </c>
      <c r="AE332" s="46">
        <v>492.351</v>
      </c>
      <c r="AF332" s="46">
        <v>33.580100000000002</v>
      </c>
      <c r="AG332" s="46">
        <v>376</v>
      </c>
      <c r="AH332" s="46">
        <v>564</v>
      </c>
      <c r="AI332" s="46">
        <v>25295000</v>
      </c>
      <c r="AJ332" s="46">
        <v>451.28</v>
      </c>
      <c r="AK332" s="46">
        <v>30.557700000000001</v>
      </c>
      <c r="AL332" s="46">
        <v>346</v>
      </c>
      <c r="AM332" s="46">
        <v>516</v>
      </c>
      <c r="AN332" s="46">
        <v>23184900</v>
      </c>
      <c r="AO332" s="46">
        <v>2.9462600000000001</v>
      </c>
      <c r="AP332" s="46">
        <v>0.60122399999999998</v>
      </c>
      <c r="AQ332" s="46">
        <v>1.9239599999999999</v>
      </c>
      <c r="AR332" s="46">
        <v>4.6065399999999999</v>
      </c>
      <c r="AS332" s="46">
        <v>151367</v>
      </c>
      <c r="AT332" s="46">
        <v>3.11999</v>
      </c>
      <c r="AU332" s="46">
        <v>2.0603600000000002</v>
      </c>
      <c r="AV332" s="46">
        <v>4.8403499999999999</v>
      </c>
      <c r="AW332" s="46">
        <v>0.62258199999999997</v>
      </c>
      <c r="AX332" s="46">
        <v>160293</v>
      </c>
      <c r="AY332" s="46">
        <v>4.5054499999999997</v>
      </c>
      <c r="AZ332" s="46">
        <v>0.81562000000000001</v>
      </c>
      <c r="BA332" s="46">
        <v>3.12358</v>
      </c>
      <c r="BB332" s="46">
        <v>6.7575500000000002</v>
      </c>
      <c r="BC332" s="46">
        <v>231472</v>
      </c>
    </row>
    <row r="333" spans="1:55" ht="14.25" x14ac:dyDescent="0.25">
      <c r="A333" s="49" t="s">
        <v>2749</v>
      </c>
      <c r="B333" s="38" t="s">
        <v>1180</v>
      </c>
      <c r="C333" s="45" t="s">
        <v>2011</v>
      </c>
      <c r="D333" s="46">
        <v>121</v>
      </c>
      <c r="E333" s="80">
        <v>15296</v>
      </c>
      <c r="F333" s="46">
        <v>340.49099999999999</v>
      </c>
      <c r="G333" s="46">
        <v>4.00807</v>
      </c>
      <c r="H333" s="46">
        <v>333</v>
      </c>
      <c r="I333" s="46">
        <v>349</v>
      </c>
      <c r="J333" s="46">
        <v>1396.81</v>
      </c>
      <c r="K333" s="46">
        <v>5.3507300000000004</v>
      </c>
      <c r="L333" s="46">
        <v>1383</v>
      </c>
      <c r="M333" s="46">
        <v>1409</v>
      </c>
      <c r="N333" s="46">
        <v>200</v>
      </c>
      <c r="O333" s="46">
        <v>0</v>
      </c>
      <c r="P333" s="46">
        <v>200</v>
      </c>
      <c r="Q333" s="46">
        <v>200</v>
      </c>
      <c r="R333" s="46">
        <v>13.1044</v>
      </c>
      <c r="S333" s="46">
        <v>1.6086100000000001</v>
      </c>
      <c r="T333" s="46">
        <v>3</v>
      </c>
      <c r="U333" s="46">
        <v>15</v>
      </c>
      <c r="V333" s="46">
        <v>57.058</v>
      </c>
      <c r="W333" s="46">
        <v>3.0399799999999999</v>
      </c>
      <c r="X333" s="46">
        <v>40</v>
      </c>
      <c r="Y333" s="46">
        <v>66</v>
      </c>
      <c r="Z333" s="46">
        <v>579.06200000000001</v>
      </c>
      <c r="AA333" s="46">
        <v>9.1182400000000001</v>
      </c>
      <c r="AB333" s="46">
        <v>532</v>
      </c>
      <c r="AC333" s="46">
        <v>610</v>
      </c>
      <c r="AD333" s="46">
        <v>8857330</v>
      </c>
      <c r="AE333" s="46">
        <v>439.947</v>
      </c>
      <c r="AF333" s="46">
        <v>6.7135499999999997</v>
      </c>
      <c r="AG333" s="46">
        <v>405</v>
      </c>
      <c r="AH333" s="46">
        <v>463</v>
      </c>
      <c r="AI333" s="46">
        <v>6729440</v>
      </c>
      <c r="AJ333" s="46">
        <v>403.40300000000002</v>
      </c>
      <c r="AK333" s="46">
        <v>6.0600100000000001</v>
      </c>
      <c r="AL333" s="46">
        <v>372</v>
      </c>
      <c r="AM333" s="46">
        <v>424</v>
      </c>
      <c r="AN333" s="46">
        <v>6170450</v>
      </c>
      <c r="AO333" s="46">
        <v>2.7142900000000001</v>
      </c>
      <c r="AP333" s="46">
        <v>0.110948</v>
      </c>
      <c r="AQ333" s="46">
        <v>2.0674000000000001</v>
      </c>
      <c r="AR333" s="46">
        <v>2.91669</v>
      </c>
      <c r="AS333" s="46">
        <v>41517.800000000003</v>
      </c>
      <c r="AT333" s="46">
        <v>2.8802400000000001</v>
      </c>
      <c r="AU333" s="46">
        <v>2.2120799999999998</v>
      </c>
      <c r="AV333" s="46">
        <v>3.08996</v>
      </c>
      <c r="AW333" s="46">
        <v>0.114912</v>
      </c>
      <c r="AX333" s="46">
        <v>44056.1</v>
      </c>
      <c r="AY333" s="46">
        <v>4.1536</v>
      </c>
      <c r="AZ333" s="46">
        <v>0.14838000000000001</v>
      </c>
      <c r="BA333" s="46">
        <v>3.27813</v>
      </c>
      <c r="BB333" s="46">
        <v>4.4309599999999998</v>
      </c>
      <c r="BC333" s="46">
        <v>63533.4</v>
      </c>
    </row>
    <row r="334" spans="1:55" ht="14.25" x14ac:dyDescent="0.25">
      <c r="A334" s="49" t="s">
        <v>2750</v>
      </c>
      <c r="B334" s="38" t="s">
        <v>665</v>
      </c>
      <c r="C334" s="45" t="s">
        <v>2012</v>
      </c>
      <c r="D334" s="46">
        <v>123</v>
      </c>
      <c r="E334" s="80">
        <v>25250</v>
      </c>
      <c r="F334" s="46">
        <v>394.73399999999998</v>
      </c>
      <c r="G334" s="46">
        <v>11.9064</v>
      </c>
      <c r="H334" s="46">
        <v>371</v>
      </c>
      <c r="I334" s="46">
        <v>439</v>
      </c>
      <c r="J334" s="46">
        <v>1494.44</v>
      </c>
      <c r="K334" s="46">
        <v>5.8020800000000001</v>
      </c>
      <c r="L334" s="46">
        <v>1483</v>
      </c>
      <c r="M334" s="46">
        <v>1510</v>
      </c>
      <c r="N334" s="46">
        <v>188.23099999999999</v>
      </c>
      <c r="O334" s="46">
        <v>27.874099999999999</v>
      </c>
      <c r="P334" s="46">
        <v>110</v>
      </c>
      <c r="Q334" s="46">
        <v>200</v>
      </c>
      <c r="R334" s="46">
        <v>27.4513</v>
      </c>
      <c r="S334" s="46">
        <v>6.4297800000000001</v>
      </c>
      <c r="T334" s="46">
        <v>6</v>
      </c>
      <c r="U334" s="46">
        <v>33</v>
      </c>
      <c r="V334" s="46">
        <v>89.9208</v>
      </c>
      <c r="W334" s="46">
        <v>11.4886</v>
      </c>
      <c r="X334" s="46">
        <v>50</v>
      </c>
      <c r="Y334" s="46">
        <v>100</v>
      </c>
      <c r="Z334" s="46">
        <v>651.51199999999994</v>
      </c>
      <c r="AA334" s="46">
        <v>36.904699999999998</v>
      </c>
      <c r="AB334" s="46">
        <v>519</v>
      </c>
      <c r="AC334" s="46">
        <v>721</v>
      </c>
      <c r="AD334" s="46">
        <v>16450700</v>
      </c>
      <c r="AE334" s="46">
        <v>491.68099999999998</v>
      </c>
      <c r="AF334" s="46">
        <v>26.911899999999999</v>
      </c>
      <c r="AG334" s="46">
        <v>395</v>
      </c>
      <c r="AH334" s="46">
        <v>543</v>
      </c>
      <c r="AI334" s="46">
        <v>12414900</v>
      </c>
      <c r="AJ334" s="46">
        <v>449.846</v>
      </c>
      <c r="AK334" s="46">
        <v>24.341799999999999</v>
      </c>
      <c r="AL334" s="46">
        <v>362</v>
      </c>
      <c r="AM334" s="46">
        <v>497</v>
      </c>
      <c r="AN334" s="46">
        <v>11358600</v>
      </c>
      <c r="AO334" s="46">
        <v>2.7961</v>
      </c>
      <c r="AP334" s="46">
        <v>0.53503900000000004</v>
      </c>
      <c r="AQ334" s="46">
        <v>1.72038</v>
      </c>
      <c r="AR334" s="46">
        <v>4.6908700000000003</v>
      </c>
      <c r="AS334" s="46">
        <v>70601.399999999994</v>
      </c>
      <c r="AT334" s="46">
        <v>2.95872</v>
      </c>
      <c r="AU334" s="46">
        <v>1.8466899999999999</v>
      </c>
      <c r="AV334" s="46">
        <v>4.9267899999999996</v>
      </c>
      <c r="AW334" s="46">
        <v>0.55476800000000004</v>
      </c>
      <c r="AX334" s="46">
        <v>74707.600000000006</v>
      </c>
      <c r="AY334" s="46">
        <v>4.2934400000000004</v>
      </c>
      <c r="AZ334" s="46">
        <v>0.70924799999999999</v>
      </c>
      <c r="BA334" s="46">
        <v>2.8433899999999999</v>
      </c>
      <c r="BB334" s="46">
        <v>6.8029599999999997</v>
      </c>
      <c r="BC334" s="46">
        <v>108409</v>
      </c>
    </row>
    <row r="335" spans="1:55" ht="14.25" x14ac:dyDescent="0.25">
      <c r="A335" s="49" t="s">
        <v>2751</v>
      </c>
      <c r="B335" s="38" t="s">
        <v>670</v>
      </c>
      <c r="C335" s="45" t="s">
        <v>2013</v>
      </c>
      <c r="D335" s="46">
        <v>126</v>
      </c>
      <c r="E335" s="80">
        <v>36344</v>
      </c>
      <c r="F335" s="46">
        <v>409.18599999999998</v>
      </c>
      <c r="G335" s="46">
        <v>16.7776</v>
      </c>
      <c r="H335" s="46">
        <v>386</v>
      </c>
      <c r="I335" s="46">
        <v>468</v>
      </c>
      <c r="J335" s="46">
        <v>1299.98</v>
      </c>
      <c r="K335" s="46">
        <v>9.1204099999999997</v>
      </c>
      <c r="L335" s="46">
        <v>1273</v>
      </c>
      <c r="M335" s="46">
        <v>1320</v>
      </c>
      <c r="N335" s="46">
        <v>200</v>
      </c>
      <c r="O335" s="46">
        <v>0</v>
      </c>
      <c r="P335" s="46">
        <v>200</v>
      </c>
      <c r="Q335" s="46">
        <v>200</v>
      </c>
      <c r="R335" s="46">
        <v>17.567799999999998</v>
      </c>
      <c r="S335" s="46">
        <v>10.5044</v>
      </c>
      <c r="T335" s="46">
        <v>3</v>
      </c>
      <c r="U335" s="46">
        <v>30</v>
      </c>
      <c r="V335" s="46">
        <v>72.851799999999997</v>
      </c>
      <c r="W335" s="46">
        <v>12.771100000000001</v>
      </c>
      <c r="X335" s="46">
        <v>31</v>
      </c>
      <c r="Y335" s="46">
        <v>88</v>
      </c>
      <c r="Z335" s="46">
        <v>814.4</v>
      </c>
      <c r="AA335" s="46">
        <v>57.880699999999997</v>
      </c>
      <c r="AB335" s="46">
        <v>682</v>
      </c>
      <c r="AC335" s="46">
        <v>960</v>
      </c>
      <c r="AD335" s="46">
        <v>29598500</v>
      </c>
      <c r="AE335" s="46">
        <v>616.84900000000005</v>
      </c>
      <c r="AF335" s="46">
        <v>42.492899999999999</v>
      </c>
      <c r="AG335" s="46">
        <v>521</v>
      </c>
      <c r="AH335" s="46">
        <v>725</v>
      </c>
      <c r="AI335" s="46">
        <v>22418800</v>
      </c>
      <c r="AJ335" s="46">
        <v>564.99400000000003</v>
      </c>
      <c r="AK335" s="46">
        <v>38.563000000000002</v>
      </c>
      <c r="AL335" s="46">
        <v>479</v>
      </c>
      <c r="AM335" s="46">
        <v>664</v>
      </c>
      <c r="AN335" s="46">
        <v>20534100</v>
      </c>
      <c r="AO335" s="46">
        <v>4.8593700000000002</v>
      </c>
      <c r="AP335" s="46">
        <v>1.0448</v>
      </c>
      <c r="AQ335" s="46">
        <v>3.2450000000000001</v>
      </c>
      <c r="AR335" s="46">
        <v>9.3895800000000005</v>
      </c>
      <c r="AS335" s="46">
        <v>176609</v>
      </c>
      <c r="AT335" s="46">
        <v>5.10067</v>
      </c>
      <c r="AU335" s="46">
        <v>3.4302199999999998</v>
      </c>
      <c r="AV335" s="46">
        <v>9.7999500000000008</v>
      </c>
      <c r="AW335" s="46">
        <v>1.0829800000000001</v>
      </c>
      <c r="AX335" s="46">
        <v>185379</v>
      </c>
      <c r="AY335" s="46">
        <v>7.1708600000000002</v>
      </c>
      <c r="AZ335" s="46">
        <v>1.4232199999999999</v>
      </c>
      <c r="BA335" s="46">
        <v>4.9562499999999998</v>
      </c>
      <c r="BB335" s="46">
        <v>13.321300000000001</v>
      </c>
      <c r="BC335" s="46">
        <v>260618</v>
      </c>
    </row>
    <row r="336" spans="1:55" ht="14.25" x14ac:dyDescent="0.25">
      <c r="A336" s="49" t="s">
        <v>2752</v>
      </c>
      <c r="B336" s="38" t="s">
        <v>527</v>
      </c>
      <c r="C336" s="45" t="s">
        <v>2014</v>
      </c>
      <c r="D336" s="46">
        <v>127</v>
      </c>
      <c r="E336" s="80">
        <v>24704</v>
      </c>
      <c r="F336" s="46">
        <v>291.90600000000001</v>
      </c>
      <c r="G336" s="46">
        <v>6.2415799999999999</v>
      </c>
      <c r="H336" s="46">
        <v>275</v>
      </c>
      <c r="I336" s="46">
        <v>310</v>
      </c>
      <c r="J336" s="46">
        <v>1529.11</v>
      </c>
      <c r="K336" s="46">
        <v>3.9502799999999998</v>
      </c>
      <c r="L336" s="46">
        <v>1520</v>
      </c>
      <c r="M336" s="46">
        <v>1540</v>
      </c>
      <c r="N336" s="46">
        <v>200</v>
      </c>
      <c r="O336" s="46">
        <v>0</v>
      </c>
      <c r="P336" s="46">
        <v>200</v>
      </c>
      <c r="Q336" s="46">
        <v>200</v>
      </c>
      <c r="R336" s="46">
        <v>14.887600000000001</v>
      </c>
      <c r="S336" s="46">
        <v>0.564137</v>
      </c>
      <c r="T336" s="46">
        <v>10</v>
      </c>
      <c r="U336" s="46">
        <v>15</v>
      </c>
      <c r="V336" s="46">
        <v>48.133600000000001</v>
      </c>
      <c r="W336" s="46">
        <v>3.5989</v>
      </c>
      <c r="X336" s="46">
        <v>40</v>
      </c>
      <c r="Y336" s="46">
        <v>58</v>
      </c>
      <c r="Z336" s="46">
        <v>420.702</v>
      </c>
      <c r="AA336" s="46">
        <v>11.8325</v>
      </c>
      <c r="AB336" s="46">
        <v>385</v>
      </c>
      <c r="AC336" s="46">
        <v>453</v>
      </c>
      <c r="AD336" s="46">
        <v>10393000</v>
      </c>
      <c r="AE336" s="46">
        <v>320.15699999999998</v>
      </c>
      <c r="AF336" s="46">
        <v>8.85806</v>
      </c>
      <c r="AG336" s="46">
        <v>293</v>
      </c>
      <c r="AH336" s="46">
        <v>345</v>
      </c>
      <c r="AI336" s="46">
        <v>7909170</v>
      </c>
      <c r="AJ336" s="46">
        <v>293.72899999999998</v>
      </c>
      <c r="AK336" s="46">
        <v>8.04115</v>
      </c>
      <c r="AL336" s="46">
        <v>269</v>
      </c>
      <c r="AM336" s="46">
        <v>316</v>
      </c>
      <c r="AN336" s="46">
        <v>7256280</v>
      </c>
      <c r="AO336" s="46">
        <v>1.67272</v>
      </c>
      <c r="AP336" s="46">
        <v>0.107472</v>
      </c>
      <c r="AQ336" s="46">
        <v>1.0823400000000001</v>
      </c>
      <c r="AR336" s="46">
        <v>2.1204999999999998</v>
      </c>
      <c r="AS336" s="46">
        <v>41322.9</v>
      </c>
      <c r="AT336" s="46">
        <v>1.80097</v>
      </c>
      <c r="AU336" s="46">
        <v>1.18784</v>
      </c>
      <c r="AV336" s="46">
        <v>2.2662</v>
      </c>
      <c r="AW336" s="46">
        <v>0.11181099999999999</v>
      </c>
      <c r="AX336" s="46">
        <v>44491.1</v>
      </c>
      <c r="AY336" s="46">
        <v>2.6884199999999998</v>
      </c>
      <c r="AZ336" s="46">
        <v>0.13772599999999999</v>
      </c>
      <c r="BA336" s="46">
        <v>1.9266399999999999</v>
      </c>
      <c r="BB336" s="46">
        <v>3.2749999999999999</v>
      </c>
      <c r="BC336" s="46">
        <v>66414.7</v>
      </c>
    </row>
    <row r="337" spans="1:55" ht="14.25" x14ac:dyDescent="0.25">
      <c r="A337" s="49" t="s">
        <v>2753</v>
      </c>
      <c r="B337" s="38" t="s">
        <v>298</v>
      </c>
      <c r="C337" s="45" t="s">
        <v>2015</v>
      </c>
      <c r="D337" s="46">
        <v>128</v>
      </c>
      <c r="E337" s="80">
        <v>31693</v>
      </c>
      <c r="F337" s="46">
        <v>378.351</v>
      </c>
      <c r="G337" s="46">
        <v>27.815200000000001</v>
      </c>
      <c r="H337" s="46">
        <v>335</v>
      </c>
      <c r="I337" s="46">
        <v>455</v>
      </c>
      <c r="J337" s="46">
        <v>1363.03</v>
      </c>
      <c r="K337" s="46">
        <v>11.326499999999999</v>
      </c>
      <c r="L337" s="46">
        <v>1339</v>
      </c>
      <c r="M337" s="46">
        <v>1389</v>
      </c>
      <c r="N337" s="46">
        <v>187.881</v>
      </c>
      <c r="O337" s="46">
        <v>27.604500000000002</v>
      </c>
      <c r="P337" s="46">
        <v>44</v>
      </c>
      <c r="Q337" s="46">
        <v>200</v>
      </c>
      <c r="R337" s="46">
        <v>22.020399999999999</v>
      </c>
      <c r="S337" s="46">
        <v>8.8549199999999999</v>
      </c>
      <c r="T337" s="46">
        <v>3</v>
      </c>
      <c r="U337" s="46">
        <v>45</v>
      </c>
      <c r="V337" s="46">
        <v>73.247100000000003</v>
      </c>
      <c r="W337" s="46">
        <v>12.334899999999999</v>
      </c>
      <c r="X337" s="46">
        <v>40</v>
      </c>
      <c r="Y337" s="46">
        <v>100</v>
      </c>
      <c r="Z337" s="46">
        <v>707.279</v>
      </c>
      <c r="AA337" s="46">
        <v>80.842399999999998</v>
      </c>
      <c r="AB337" s="46">
        <v>538</v>
      </c>
      <c r="AC337" s="46">
        <v>921</v>
      </c>
      <c r="AD337" s="46">
        <v>22415800</v>
      </c>
      <c r="AE337" s="46">
        <v>535.52499999999998</v>
      </c>
      <c r="AF337" s="46">
        <v>59.908700000000003</v>
      </c>
      <c r="AG337" s="46">
        <v>410</v>
      </c>
      <c r="AH337" s="46">
        <v>694</v>
      </c>
      <c r="AI337" s="46">
        <v>16972400</v>
      </c>
      <c r="AJ337" s="46">
        <v>490.51100000000002</v>
      </c>
      <c r="AK337" s="46">
        <v>54.540900000000001</v>
      </c>
      <c r="AL337" s="46">
        <v>376</v>
      </c>
      <c r="AM337" s="46">
        <v>635</v>
      </c>
      <c r="AN337" s="46">
        <v>15545800</v>
      </c>
      <c r="AO337" s="46">
        <v>3.5778799999999999</v>
      </c>
      <c r="AP337" s="46">
        <v>1.0719000000000001</v>
      </c>
      <c r="AQ337" s="46">
        <v>1.09659</v>
      </c>
      <c r="AR337" s="46">
        <v>6.0358000000000001</v>
      </c>
      <c r="AS337" s="46">
        <v>113394</v>
      </c>
      <c r="AT337" s="46">
        <v>3.77223</v>
      </c>
      <c r="AU337" s="46">
        <v>1.2015899999999999</v>
      </c>
      <c r="AV337" s="46">
        <v>6.3164499999999997</v>
      </c>
      <c r="AW337" s="46">
        <v>1.1101799999999999</v>
      </c>
      <c r="AX337" s="46">
        <v>119553</v>
      </c>
      <c r="AY337" s="46">
        <v>5.3789499999999997</v>
      </c>
      <c r="AZ337" s="46">
        <v>1.4517599999999999</v>
      </c>
      <c r="BA337" s="46">
        <v>2.0573399999999999</v>
      </c>
      <c r="BB337" s="46">
        <v>8.7610399999999995</v>
      </c>
      <c r="BC337" s="46">
        <v>170475</v>
      </c>
    </row>
    <row r="338" spans="1:55" ht="14.25" x14ac:dyDescent="0.25">
      <c r="A338" s="49" t="s">
        <v>2754</v>
      </c>
      <c r="B338" s="38" t="s">
        <v>671</v>
      </c>
      <c r="C338" s="45" t="s">
        <v>2016</v>
      </c>
      <c r="D338" s="46">
        <v>129</v>
      </c>
      <c r="E338" s="80">
        <v>18379</v>
      </c>
      <c r="F338" s="46">
        <v>303.45800000000003</v>
      </c>
      <c r="G338" s="46">
        <v>9.0451700000000006</v>
      </c>
      <c r="H338" s="46">
        <v>280</v>
      </c>
      <c r="I338" s="46">
        <v>318</v>
      </c>
      <c r="J338" s="46">
        <v>1482.6</v>
      </c>
      <c r="K338" s="46">
        <v>9.6746099999999995</v>
      </c>
      <c r="L338" s="46">
        <v>1468</v>
      </c>
      <c r="M338" s="46">
        <v>1510</v>
      </c>
      <c r="N338" s="46">
        <v>198.37700000000001</v>
      </c>
      <c r="O338" s="46">
        <v>13.658099999999999</v>
      </c>
      <c r="P338" s="46">
        <v>18</v>
      </c>
      <c r="Q338" s="46">
        <v>200</v>
      </c>
      <c r="R338" s="46">
        <v>18.5791</v>
      </c>
      <c r="S338" s="46">
        <v>1.9607600000000001</v>
      </c>
      <c r="T338" s="46">
        <v>3</v>
      </c>
      <c r="U338" s="46">
        <v>20</v>
      </c>
      <c r="V338" s="46">
        <v>75.344899999999996</v>
      </c>
      <c r="W338" s="46">
        <v>4.4751399999999997</v>
      </c>
      <c r="X338" s="46">
        <v>40</v>
      </c>
      <c r="Y338" s="46">
        <v>80</v>
      </c>
      <c r="Z338" s="46">
        <v>520.125</v>
      </c>
      <c r="AA338" s="46">
        <v>20.350999999999999</v>
      </c>
      <c r="AB338" s="46">
        <v>405</v>
      </c>
      <c r="AC338" s="46">
        <v>555</v>
      </c>
      <c r="AD338" s="46">
        <v>9559380</v>
      </c>
      <c r="AE338" s="46">
        <v>393.69900000000001</v>
      </c>
      <c r="AF338" s="46">
        <v>15.2484</v>
      </c>
      <c r="AG338" s="46">
        <v>308</v>
      </c>
      <c r="AH338" s="46">
        <v>420</v>
      </c>
      <c r="AI338" s="46">
        <v>7235800</v>
      </c>
      <c r="AJ338" s="46">
        <v>360.51799999999997</v>
      </c>
      <c r="AK338" s="46">
        <v>13.9076</v>
      </c>
      <c r="AL338" s="46">
        <v>283</v>
      </c>
      <c r="AM338" s="46">
        <v>384</v>
      </c>
      <c r="AN338" s="46">
        <v>6625970</v>
      </c>
      <c r="AO338" s="46">
        <v>1.22556</v>
      </c>
      <c r="AP338" s="46">
        <v>0.149426</v>
      </c>
      <c r="AQ338" s="46">
        <v>0.33357599999999998</v>
      </c>
      <c r="AR338" s="46">
        <v>1.51495</v>
      </c>
      <c r="AS338" s="46">
        <v>22524.5</v>
      </c>
      <c r="AT338" s="46">
        <v>1.33389</v>
      </c>
      <c r="AU338" s="46">
        <v>0.35593599999999997</v>
      </c>
      <c r="AV338" s="46">
        <v>1.6342699999999999</v>
      </c>
      <c r="AW338" s="46">
        <v>0.156607</v>
      </c>
      <c r="AX338" s="46">
        <v>24515.5</v>
      </c>
      <c r="AY338" s="46">
        <v>2.1568100000000001</v>
      </c>
      <c r="AZ338" s="46">
        <v>0.213559</v>
      </c>
      <c r="BA338" s="46">
        <v>0.52142999999999995</v>
      </c>
      <c r="BB338" s="46">
        <v>2.5522399999999998</v>
      </c>
      <c r="BC338" s="46">
        <v>39640</v>
      </c>
    </row>
    <row r="339" spans="1:55" ht="14.25" x14ac:dyDescent="0.25">
      <c r="A339" s="49" t="s">
        <v>2755</v>
      </c>
      <c r="B339" s="38" t="s">
        <v>674</v>
      </c>
      <c r="C339" s="45" t="s">
        <v>2017</v>
      </c>
      <c r="D339" s="46">
        <v>130</v>
      </c>
      <c r="E339" s="80">
        <v>26670</v>
      </c>
      <c r="F339" s="46">
        <v>391.83499999999998</v>
      </c>
      <c r="G339" s="46">
        <v>18.7517</v>
      </c>
      <c r="H339" s="46">
        <v>351</v>
      </c>
      <c r="I339" s="46">
        <v>415</v>
      </c>
      <c r="J339" s="46">
        <v>1302.18</v>
      </c>
      <c r="K339" s="46">
        <v>12.239599999999999</v>
      </c>
      <c r="L339" s="46">
        <v>1280</v>
      </c>
      <c r="M339" s="46">
        <v>1332</v>
      </c>
      <c r="N339" s="46">
        <v>199.98500000000001</v>
      </c>
      <c r="O339" s="46">
        <v>0.57202399999999998</v>
      </c>
      <c r="P339" s="46">
        <v>178</v>
      </c>
      <c r="Q339" s="46">
        <v>200</v>
      </c>
      <c r="R339" s="46">
        <v>19.409800000000001</v>
      </c>
      <c r="S339" s="46">
        <v>7.8126600000000002</v>
      </c>
      <c r="T339" s="46">
        <v>3</v>
      </c>
      <c r="U339" s="46">
        <v>45</v>
      </c>
      <c r="V339" s="46">
        <v>71.884500000000003</v>
      </c>
      <c r="W339" s="46">
        <v>9.6716899999999999</v>
      </c>
      <c r="X339" s="46">
        <v>40</v>
      </c>
      <c r="Y339" s="46">
        <v>94</v>
      </c>
      <c r="Z339" s="46">
        <v>785.17200000000003</v>
      </c>
      <c r="AA339" s="46">
        <v>54.858499999999999</v>
      </c>
      <c r="AB339" s="46">
        <v>599</v>
      </c>
      <c r="AC339" s="46">
        <v>924</v>
      </c>
      <c r="AD339" s="46">
        <v>20940500</v>
      </c>
      <c r="AE339" s="46">
        <v>594.89599999999996</v>
      </c>
      <c r="AF339" s="46">
        <v>40.795900000000003</v>
      </c>
      <c r="AG339" s="46">
        <v>457</v>
      </c>
      <c r="AH339" s="46">
        <v>697</v>
      </c>
      <c r="AI339" s="46">
        <v>15865900</v>
      </c>
      <c r="AJ339" s="46">
        <v>544.88699999999994</v>
      </c>
      <c r="AK339" s="46">
        <v>37.093000000000004</v>
      </c>
      <c r="AL339" s="46">
        <v>419</v>
      </c>
      <c r="AM339" s="46">
        <v>638</v>
      </c>
      <c r="AN339" s="46">
        <v>14532100</v>
      </c>
      <c r="AO339" s="46">
        <v>4.6566400000000003</v>
      </c>
      <c r="AP339" s="46">
        <v>1.0489299999999999</v>
      </c>
      <c r="AQ339" s="46">
        <v>2.53301</v>
      </c>
      <c r="AR339" s="46">
        <v>6.93954</v>
      </c>
      <c r="AS339" s="46">
        <v>124193</v>
      </c>
      <c r="AT339" s="46">
        <v>4.8907600000000002</v>
      </c>
      <c r="AU339" s="46">
        <v>2.6914600000000002</v>
      </c>
      <c r="AV339" s="46">
        <v>7.2597699999999996</v>
      </c>
      <c r="AW339" s="46">
        <v>1.0874600000000001</v>
      </c>
      <c r="AX339" s="46">
        <v>130437</v>
      </c>
      <c r="AY339" s="46">
        <v>6.8774499999999996</v>
      </c>
      <c r="AZ339" s="46">
        <v>1.4257899999999999</v>
      </c>
      <c r="BA339" s="46">
        <v>4.0011400000000004</v>
      </c>
      <c r="BB339" s="46">
        <v>9.9486699999999999</v>
      </c>
      <c r="BC339" s="46">
        <v>183422</v>
      </c>
    </row>
    <row r="340" spans="1:55" ht="14.25" x14ac:dyDescent="0.25">
      <c r="A340" s="49" t="s">
        <v>2756</v>
      </c>
      <c r="B340" s="38" t="s">
        <v>343</v>
      </c>
      <c r="C340" s="45" t="s">
        <v>2018</v>
      </c>
      <c r="D340" s="46">
        <v>131</v>
      </c>
      <c r="E340" s="80">
        <v>28340</v>
      </c>
      <c r="F340" s="46">
        <v>386.99599999999998</v>
      </c>
      <c r="G340" s="46">
        <v>16.7514</v>
      </c>
      <c r="H340" s="46">
        <v>336</v>
      </c>
      <c r="I340" s="46">
        <v>443</v>
      </c>
      <c r="J340" s="46">
        <v>1422.49</v>
      </c>
      <c r="K340" s="46">
        <v>4.5432300000000003</v>
      </c>
      <c r="L340" s="46">
        <v>1413</v>
      </c>
      <c r="M340" s="46">
        <v>1435</v>
      </c>
      <c r="N340" s="46">
        <v>198.29400000000001</v>
      </c>
      <c r="O340" s="46">
        <v>10.4732</v>
      </c>
      <c r="P340" s="46">
        <v>110</v>
      </c>
      <c r="Q340" s="46">
        <v>200</v>
      </c>
      <c r="R340" s="46">
        <v>22.997699999999998</v>
      </c>
      <c r="S340" s="46">
        <v>6.5708599999999997</v>
      </c>
      <c r="T340" s="46">
        <v>3</v>
      </c>
      <c r="U340" s="46">
        <v>33</v>
      </c>
      <c r="V340" s="46">
        <v>77.347399999999993</v>
      </c>
      <c r="W340" s="46">
        <v>12.9274</v>
      </c>
      <c r="X340" s="46">
        <v>46</v>
      </c>
      <c r="Y340" s="46">
        <v>100</v>
      </c>
      <c r="Z340" s="46">
        <v>669.30200000000002</v>
      </c>
      <c r="AA340" s="46">
        <v>42.594299999999997</v>
      </c>
      <c r="AB340" s="46">
        <v>562</v>
      </c>
      <c r="AC340" s="46">
        <v>803</v>
      </c>
      <c r="AD340" s="46">
        <v>18968000</v>
      </c>
      <c r="AE340" s="46">
        <v>506.423</v>
      </c>
      <c r="AF340" s="46">
        <v>31.0672</v>
      </c>
      <c r="AG340" s="46">
        <v>428</v>
      </c>
      <c r="AH340" s="46">
        <v>605</v>
      </c>
      <c r="AI340" s="46">
        <v>14352000</v>
      </c>
      <c r="AJ340" s="46">
        <v>463.70100000000002</v>
      </c>
      <c r="AK340" s="46">
        <v>28.127800000000001</v>
      </c>
      <c r="AL340" s="46">
        <v>393</v>
      </c>
      <c r="AM340" s="46">
        <v>553</v>
      </c>
      <c r="AN340" s="46">
        <v>13141300</v>
      </c>
      <c r="AO340" s="46">
        <v>3.4243299999999999</v>
      </c>
      <c r="AP340" s="46">
        <v>0.64996600000000004</v>
      </c>
      <c r="AQ340" s="46">
        <v>1.4611099999999999</v>
      </c>
      <c r="AR340" s="46">
        <v>5.9992900000000002</v>
      </c>
      <c r="AS340" s="46">
        <v>97045.5</v>
      </c>
      <c r="AT340" s="46">
        <v>3.6122999999999998</v>
      </c>
      <c r="AU340" s="46">
        <v>1.5748500000000001</v>
      </c>
      <c r="AV340" s="46">
        <v>6.2833100000000002</v>
      </c>
      <c r="AW340" s="46">
        <v>0.67506500000000003</v>
      </c>
      <c r="AX340" s="46">
        <v>102373</v>
      </c>
      <c r="AY340" s="46">
        <v>5.1436599999999997</v>
      </c>
      <c r="AZ340" s="46">
        <v>0.86123899999999998</v>
      </c>
      <c r="BA340" s="46">
        <v>2.52827</v>
      </c>
      <c r="BB340" s="46">
        <v>8.60121</v>
      </c>
      <c r="BC340" s="46">
        <v>145771</v>
      </c>
    </row>
    <row r="341" spans="1:55" ht="14.25" x14ac:dyDescent="0.25">
      <c r="A341" s="49" t="s">
        <v>2757</v>
      </c>
      <c r="B341" s="38" t="s">
        <v>854</v>
      </c>
      <c r="C341" s="45" t="s">
        <v>2019</v>
      </c>
      <c r="D341" s="46">
        <v>132</v>
      </c>
      <c r="E341" s="80">
        <v>22780</v>
      </c>
      <c r="F341" s="46">
        <v>393.86599999999999</v>
      </c>
      <c r="G341" s="46">
        <v>7.2781000000000002</v>
      </c>
      <c r="H341" s="46">
        <v>378</v>
      </c>
      <c r="I341" s="46">
        <v>410</v>
      </c>
      <c r="J341" s="46">
        <v>1254.5</v>
      </c>
      <c r="K341" s="46">
        <v>7.0840300000000003</v>
      </c>
      <c r="L341" s="46">
        <v>1243</v>
      </c>
      <c r="M341" s="46">
        <v>1274</v>
      </c>
      <c r="N341" s="46">
        <v>200</v>
      </c>
      <c r="O341" s="46">
        <v>0</v>
      </c>
      <c r="P341" s="46">
        <v>200</v>
      </c>
      <c r="Q341" s="46">
        <v>200</v>
      </c>
      <c r="R341" s="46">
        <v>20.114000000000001</v>
      </c>
      <c r="S341" s="46">
        <v>7.98909</v>
      </c>
      <c r="T341" s="46">
        <v>3</v>
      </c>
      <c r="U341" s="46">
        <v>45</v>
      </c>
      <c r="V341" s="46">
        <v>71.546300000000002</v>
      </c>
      <c r="W341" s="46">
        <v>10.042899999999999</v>
      </c>
      <c r="X341" s="46">
        <v>40</v>
      </c>
      <c r="Y341" s="46">
        <v>86</v>
      </c>
      <c r="Z341" s="46">
        <v>846.904</v>
      </c>
      <c r="AA341" s="46">
        <v>38.402000000000001</v>
      </c>
      <c r="AB341" s="46">
        <v>711</v>
      </c>
      <c r="AC341" s="46">
        <v>922</v>
      </c>
      <c r="AD341" s="46">
        <v>19292500</v>
      </c>
      <c r="AE341" s="46">
        <v>641.64800000000002</v>
      </c>
      <c r="AF341" s="46">
        <v>27.951599999999999</v>
      </c>
      <c r="AG341" s="46">
        <v>541</v>
      </c>
      <c r="AH341" s="46">
        <v>697</v>
      </c>
      <c r="AI341" s="46">
        <v>14616800</v>
      </c>
      <c r="AJ341" s="46">
        <v>587.89300000000003</v>
      </c>
      <c r="AK341" s="46">
        <v>25.270700000000001</v>
      </c>
      <c r="AL341" s="46">
        <v>496</v>
      </c>
      <c r="AM341" s="46">
        <v>638</v>
      </c>
      <c r="AN341" s="46">
        <v>13392200</v>
      </c>
      <c r="AO341" s="46">
        <v>5.2990899999999996</v>
      </c>
      <c r="AP341" s="46">
        <v>0.754247</v>
      </c>
      <c r="AQ341" s="46">
        <v>3.7697600000000002</v>
      </c>
      <c r="AR341" s="46">
        <v>9.0946200000000008</v>
      </c>
      <c r="AS341" s="46">
        <v>120713</v>
      </c>
      <c r="AT341" s="46">
        <v>5.5570399999999998</v>
      </c>
      <c r="AU341" s="46">
        <v>3.9770300000000001</v>
      </c>
      <c r="AV341" s="46">
        <v>9.5013699999999996</v>
      </c>
      <c r="AW341" s="46">
        <v>0.78356599999999998</v>
      </c>
      <c r="AX341" s="46">
        <v>126589</v>
      </c>
      <c r="AY341" s="46">
        <v>7.78573</v>
      </c>
      <c r="AZ341" s="46">
        <v>1.0060800000000001</v>
      </c>
      <c r="BA341" s="46">
        <v>5.54969</v>
      </c>
      <c r="BB341" s="46">
        <v>12.8469</v>
      </c>
      <c r="BC341" s="46">
        <v>177359</v>
      </c>
    </row>
    <row r="342" spans="1:55" ht="14.25" x14ac:dyDescent="0.25">
      <c r="A342" s="49" t="s">
        <v>2758</v>
      </c>
      <c r="B342" s="38" t="s">
        <v>2399</v>
      </c>
      <c r="C342" s="45" t="s">
        <v>2020</v>
      </c>
      <c r="D342" s="46">
        <v>133</v>
      </c>
      <c r="E342" s="80">
        <v>23255</v>
      </c>
      <c r="F342" s="46">
        <v>352.94099999999997</v>
      </c>
      <c r="G342" s="46">
        <v>20.8245</v>
      </c>
      <c r="H342" s="46">
        <v>318</v>
      </c>
      <c r="I342" s="46">
        <v>393</v>
      </c>
      <c r="J342" s="46">
        <v>1416.89</v>
      </c>
      <c r="K342" s="46">
        <v>11.9839</v>
      </c>
      <c r="L342" s="46">
        <v>1397</v>
      </c>
      <c r="M342" s="46">
        <v>1446</v>
      </c>
      <c r="N342" s="46">
        <v>199.07599999999999</v>
      </c>
      <c r="O342" s="46">
        <v>12.9315</v>
      </c>
      <c r="P342" s="46">
        <v>18</v>
      </c>
      <c r="Q342" s="46">
        <v>200</v>
      </c>
      <c r="R342" s="46">
        <v>11.718</v>
      </c>
      <c r="S342" s="46">
        <v>3.2199</v>
      </c>
      <c r="T342" s="46">
        <v>3</v>
      </c>
      <c r="U342" s="46">
        <v>20</v>
      </c>
      <c r="V342" s="46">
        <v>54.239899999999999</v>
      </c>
      <c r="W342" s="46">
        <v>9.1892099999999992</v>
      </c>
      <c r="X342" s="46">
        <v>39</v>
      </c>
      <c r="Y342" s="46">
        <v>76</v>
      </c>
      <c r="Z342" s="46">
        <v>568.84900000000005</v>
      </c>
      <c r="AA342" s="46">
        <v>37.412399999999998</v>
      </c>
      <c r="AB342" s="46">
        <v>493</v>
      </c>
      <c r="AC342" s="46">
        <v>658</v>
      </c>
      <c r="AD342" s="46">
        <v>13228600</v>
      </c>
      <c r="AE342" s="46">
        <v>432.428</v>
      </c>
      <c r="AF342" s="46">
        <v>27.9422</v>
      </c>
      <c r="AG342" s="46">
        <v>376</v>
      </c>
      <c r="AH342" s="46">
        <v>499</v>
      </c>
      <c r="AI342" s="46">
        <v>10056100</v>
      </c>
      <c r="AJ342" s="46">
        <v>396.55099999999999</v>
      </c>
      <c r="AK342" s="46">
        <v>25.4803</v>
      </c>
      <c r="AL342" s="46">
        <v>345</v>
      </c>
      <c r="AM342" s="46">
        <v>457</v>
      </c>
      <c r="AN342" s="46">
        <v>9221780</v>
      </c>
      <c r="AO342" s="46">
        <v>2.9055499999999999</v>
      </c>
      <c r="AP342" s="46">
        <v>0.65092300000000003</v>
      </c>
      <c r="AQ342" s="46">
        <v>0.65681</v>
      </c>
      <c r="AR342" s="46">
        <v>4.2397999999999998</v>
      </c>
      <c r="AS342" s="46">
        <v>67568.600000000006</v>
      </c>
      <c r="AT342" s="46">
        <v>3.0791400000000002</v>
      </c>
      <c r="AU342" s="46">
        <v>0.74735499999999999</v>
      </c>
      <c r="AV342" s="46">
        <v>4.4647399999999999</v>
      </c>
      <c r="AW342" s="46">
        <v>0.675562</v>
      </c>
      <c r="AX342" s="46">
        <v>71605.399999999994</v>
      </c>
      <c r="AY342" s="46">
        <v>4.4007300000000003</v>
      </c>
      <c r="AZ342" s="46">
        <v>0.87245399999999995</v>
      </c>
      <c r="BA342" s="46">
        <v>1.4505699999999999</v>
      </c>
      <c r="BB342" s="46">
        <v>6.1808699999999996</v>
      </c>
      <c r="BC342" s="46">
        <v>102339</v>
      </c>
    </row>
    <row r="343" spans="1:55" ht="14.25" x14ac:dyDescent="0.25">
      <c r="A343" s="49" t="s">
        <v>2759</v>
      </c>
      <c r="B343" s="38" t="s">
        <v>2400</v>
      </c>
      <c r="C343" s="45" t="s">
        <v>2021</v>
      </c>
      <c r="D343" s="46">
        <v>134</v>
      </c>
      <c r="E343" s="80">
        <v>3502</v>
      </c>
      <c r="F343" s="46">
        <v>587.197</v>
      </c>
      <c r="G343" s="46">
        <v>23.529800000000002</v>
      </c>
      <c r="H343" s="46">
        <v>536</v>
      </c>
      <c r="I343" s="46">
        <v>630</v>
      </c>
      <c r="J343" s="46">
        <v>1449.33</v>
      </c>
      <c r="K343" s="46">
        <v>10.3116</v>
      </c>
      <c r="L343" s="46">
        <v>1434</v>
      </c>
      <c r="M343" s="46">
        <v>1474</v>
      </c>
      <c r="N343" s="46">
        <v>139.59200000000001</v>
      </c>
      <c r="O343" s="46">
        <v>27.896000000000001</v>
      </c>
      <c r="P343" s="46">
        <v>49</v>
      </c>
      <c r="Q343" s="46">
        <v>200</v>
      </c>
      <c r="R343" s="46">
        <v>25.92</v>
      </c>
      <c r="S343" s="46">
        <v>5.6620900000000001</v>
      </c>
      <c r="T343" s="46">
        <v>15</v>
      </c>
      <c r="U343" s="46">
        <v>33</v>
      </c>
      <c r="V343" s="46">
        <v>83.340999999999994</v>
      </c>
      <c r="W343" s="46">
        <v>7.6568100000000001</v>
      </c>
      <c r="X343" s="46">
        <v>40</v>
      </c>
      <c r="Y343" s="46">
        <v>100</v>
      </c>
      <c r="Z343" s="46">
        <v>871.62900000000002</v>
      </c>
      <c r="AA343" s="46">
        <v>55.290999999999997</v>
      </c>
      <c r="AB343" s="46">
        <v>641</v>
      </c>
      <c r="AC343" s="46">
        <v>1000</v>
      </c>
      <c r="AD343" s="46">
        <v>3052450</v>
      </c>
      <c r="AE343" s="46">
        <v>658.87900000000002</v>
      </c>
      <c r="AF343" s="46">
        <v>40.9422</v>
      </c>
      <c r="AG343" s="46">
        <v>489</v>
      </c>
      <c r="AH343" s="46">
        <v>754</v>
      </c>
      <c r="AI343" s="46">
        <v>2307390</v>
      </c>
      <c r="AJ343" s="46">
        <v>603.096</v>
      </c>
      <c r="AK343" s="46">
        <v>37.191699999999997</v>
      </c>
      <c r="AL343" s="46">
        <v>449</v>
      </c>
      <c r="AM343" s="46">
        <v>689</v>
      </c>
      <c r="AN343" s="46">
        <v>2112040</v>
      </c>
      <c r="AO343" s="46">
        <v>7.19773</v>
      </c>
      <c r="AP343" s="46">
        <v>1.0299400000000001</v>
      </c>
      <c r="AQ343" s="46">
        <v>4.7215299999999996</v>
      </c>
      <c r="AR343" s="46">
        <v>8.8410100000000007</v>
      </c>
      <c r="AS343" s="46">
        <v>25206.5</v>
      </c>
      <c r="AT343" s="46">
        <v>7.5197700000000003</v>
      </c>
      <c r="AU343" s="46">
        <v>4.9615</v>
      </c>
      <c r="AV343" s="46">
        <v>9.2225099999999998</v>
      </c>
      <c r="AW343" s="46">
        <v>1.06708</v>
      </c>
      <c r="AX343" s="46">
        <v>26334.2</v>
      </c>
      <c r="AY343" s="46">
        <v>10.363200000000001</v>
      </c>
      <c r="AZ343" s="46">
        <v>1.41493</v>
      </c>
      <c r="BA343" s="46">
        <v>6.9439700000000002</v>
      </c>
      <c r="BB343" s="46">
        <v>12.6195</v>
      </c>
      <c r="BC343" s="46">
        <v>36291.9</v>
      </c>
    </row>
    <row r="344" spans="1:55" ht="14.25" x14ac:dyDescent="0.25">
      <c r="A344" s="49" t="s">
        <v>2760</v>
      </c>
      <c r="B344" s="38" t="s">
        <v>2401</v>
      </c>
      <c r="C344" s="45" t="s">
        <v>2022</v>
      </c>
      <c r="D344" s="46">
        <v>136</v>
      </c>
      <c r="E344" s="80">
        <v>18013</v>
      </c>
      <c r="F344" s="46">
        <v>381.55500000000001</v>
      </c>
      <c r="G344" s="46">
        <v>8.1349</v>
      </c>
      <c r="H344" s="46">
        <v>360</v>
      </c>
      <c r="I344" s="46">
        <v>398</v>
      </c>
      <c r="J344" s="46">
        <v>1352.29</v>
      </c>
      <c r="K344" s="46">
        <v>4.45329</v>
      </c>
      <c r="L344" s="46">
        <v>1337</v>
      </c>
      <c r="M344" s="46">
        <v>1362</v>
      </c>
      <c r="N344" s="46">
        <v>200</v>
      </c>
      <c r="O344" s="46">
        <v>0</v>
      </c>
      <c r="P344" s="46">
        <v>200</v>
      </c>
      <c r="Q344" s="46">
        <v>200</v>
      </c>
      <c r="R344" s="46">
        <v>4.3648999999999996</v>
      </c>
      <c r="S344" s="46">
        <v>3.4304000000000001</v>
      </c>
      <c r="T344" s="46">
        <v>3</v>
      </c>
      <c r="U344" s="46">
        <v>15</v>
      </c>
      <c r="V344" s="46">
        <v>44.970399999999998</v>
      </c>
      <c r="W344" s="46">
        <v>10.1213</v>
      </c>
      <c r="X344" s="46">
        <v>31</v>
      </c>
      <c r="Y344" s="46">
        <v>74</v>
      </c>
      <c r="Z344" s="46">
        <v>627.19500000000005</v>
      </c>
      <c r="AA344" s="46">
        <v>35.921399999999998</v>
      </c>
      <c r="AB344" s="46">
        <v>568</v>
      </c>
      <c r="AC344" s="46">
        <v>756</v>
      </c>
      <c r="AD344" s="46">
        <v>11297700</v>
      </c>
      <c r="AE344" s="46">
        <v>477.70600000000002</v>
      </c>
      <c r="AF344" s="46">
        <v>26.3369</v>
      </c>
      <c r="AG344" s="46">
        <v>434</v>
      </c>
      <c r="AH344" s="46">
        <v>573</v>
      </c>
      <c r="AI344" s="46">
        <v>8604920</v>
      </c>
      <c r="AJ344" s="46">
        <v>438.334</v>
      </c>
      <c r="AK344" s="46">
        <v>23.890599999999999</v>
      </c>
      <c r="AL344" s="46">
        <v>398</v>
      </c>
      <c r="AM344" s="46">
        <v>525</v>
      </c>
      <c r="AN344" s="46">
        <v>7895710</v>
      </c>
      <c r="AO344" s="46">
        <v>3.4852599999999998</v>
      </c>
      <c r="AP344" s="46">
        <v>0.28350199999999998</v>
      </c>
      <c r="AQ344" s="46">
        <v>2.5398000000000001</v>
      </c>
      <c r="AR344" s="46">
        <v>4.5456099999999999</v>
      </c>
      <c r="AS344" s="46">
        <v>62780</v>
      </c>
      <c r="AT344" s="46">
        <v>3.68262</v>
      </c>
      <c r="AU344" s="46">
        <v>2.7011099999999999</v>
      </c>
      <c r="AV344" s="46">
        <v>4.7871699999999997</v>
      </c>
      <c r="AW344" s="46">
        <v>0.293873</v>
      </c>
      <c r="AX344" s="46">
        <v>66335.100000000006</v>
      </c>
      <c r="AY344" s="46">
        <v>5.2123799999999996</v>
      </c>
      <c r="AZ344" s="46">
        <v>0.385436</v>
      </c>
      <c r="BA344" s="46">
        <v>3.94428</v>
      </c>
      <c r="BB344" s="46">
        <v>6.6166</v>
      </c>
      <c r="BC344" s="46">
        <v>93890.5</v>
      </c>
    </row>
    <row r="345" spans="1:55" ht="14.25" x14ac:dyDescent="0.25">
      <c r="A345" s="49" t="s">
        <v>2761</v>
      </c>
      <c r="B345" s="38" t="s">
        <v>1347</v>
      </c>
      <c r="C345" s="45" t="s">
        <v>2023</v>
      </c>
      <c r="D345" s="46">
        <v>137</v>
      </c>
      <c r="E345" s="80">
        <v>24718</v>
      </c>
      <c r="F345" s="46">
        <v>308.16199999999998</v>
      </c>
      <c r="G345" s="46">
        <v>4.1942399999999997</v>
      </c>
      <c r="H345" s="46">
        <v>299</v>
      </c>
      <c r="I345" s="46">
        <v>319</v>
      </c>
      <c r="J345" s="46">
        <v>1335.43</v>
      </c>
      <c r="K345" s="46">
        <v>10.3325</v>
      </c>
      <c r="L345" s="46">
        <v>1311</v>
      </c>
      <c r="M345" s="46">
        <v>1357</v>
      </c>
      <c r="N345" s="46">
        <v>191.30099999999999</v>
      </c>
      <c r="O345" s="46">
        <v>33.646999999999998</v>
      </c>
      <c r="P345" s="46">
        <v>18</v>
      </c>
      <c r="Q345" s="46">
        <v>200</v>
      </c>
      <c r="R345" s="46">
        <v>7.7822399999999998</v>
      </c>
      <c r="S345" s="46">
        <v>2.5411999999999999</v>
      </c>
      <c r="T345" s="46">
        <v>3</v>
      </c>
      <c r="U345" s="46">
        <v>33</v>
      </c>
      <c r="V345" s="46">
        <v>60.768000000000001</v>
      </c>
      <c r="W345" s="46">
        <v>5.6463700000000001</v>
      </c>
      <c r="X345" s="46">
        <v>13</v>
      </c>
      <c r="Y345" s="46">
        <v>80</v>
      </c>
      <c r="Z345" s="46">
        <v>604.88099999999997</v>
      </c>
      <c r="AA345" s="46">
        <v>23.0063</v>
      </c>
      <c r="AB345" s="46">
        <v>459</v>
      </c>
      <c r="AC345" s="46">
        <v>689</v>
      </c>
      <c r="AD345" s="46">
        <v>14951400</v>
      </c>
      <c r="AE345" s="46">
        <v>459.26600000000002</v>
      </c>
      <c r="AF345" s="46">
        <v>17.014900000000001</v>
      </c>
      <c r="AG345" s="46">
        <v>352</v>
      </c>
      <c r="AH345" s="46">
        <v>521</v>
      </c>
      <c r="AI345" s="46">
        <v>11352100</v>
      </c>
      <c r="AJ345" s="46">
        <v>420.97699999999998</v>
      </c>
      <c r="AK345" s="46">
        <v>15.4695</v>
      </c>
      <c r="AL345" s="46">
        <v>324</v>
      </c>
      <c r="AM345" s="46">
        <v>477</v>
      </c>
      <c r="AN345" s="46">
        <v>10405700</v>
      </c>
      <c r="AO345" s="46">
        <v>1.63381</v>
      </c>
      <c r="AP345" s="46">
        <v>0.37240000000000001</v>
      </c>
      <c r="AQ345" s="46">
        <v>0.43279000000000001</v>
      </c>
      <c r="AR345" s="46">
        <v>3.22864</v>
      </c>
      <c r="AS345" s="46">
        <v>40384.6</v>
      </c>
      <c r="AT345" s="46">
        <v>1.75631</v>
      </c>
      <c r="AU345" s="46">
        <v>0.45884799999999998</v>
      </c>
      <c r="AV345" s="46">
        <v>3.42184</v>
      </c>
      <c r="AW345" s="46">
        <v>0.39760899999999999</v>
      </c>
      <c r="AX345" s="46">
        <v>43412.5</v>
      </c>
      <c r="AY345" s="46">
        <v>2.7292399999999999</v>
      </c>
      <c r="AZ345" s="46">
        <v>0.52940799999999999</v>
      </c>
      <c r="BA345" s="46">
        <v>0.87869699999999995</v>
      </c>
      <c r="BB345" s="46">
        <v>4.7967899999999997</v>
      </c>
      <c r="BC345" s="46">
        <v>67461.3</v>
      </c>
    </row>
    <row r="346" spans="1:55" ht="14.25" x14ac:dyDescent="0.25">
      <c r="A346" s="49" t="s">
        <v>2762</v>
      </c>
      <c r="B346" s="38" t="s">
        <v>1488</v>
      </c>
      <c r="C346" s="45" t="s">
        <v>2024</v>
      </c>
      <c r="D346" s="46">
        <v>138</v>
      </c>
      <c r="E346" s="80">
        <v>5077</v>
      </c>
      <c r="F346" s="46">
        <v>341.68599999999998</v>
      </c>
      <c r="G346" s="46">
        <v>2.61883</v>
      </c>
      <c r="H346" s="46">
        <v>337</v>
      </c>
      <c r="I346" s="46">
        <v>347</v>
      </c>
      <c r="J346" s="46">
        <v>1455.75</v>
      </c>
      <c r="K346" s="46">
        <v>2.1939099999999998</v>
      </c>
      <c r="L346" s="46">
        <v>1451</v>
      </c>
      <c r="M346" s="46">
        <v>1462</v>
      </c>
      <c r="N346" s="46">
        <v>200</v>
      </c>
      <c r="O346" s="46">
        <v>0</v>
      </c>
      <c r="P346" s="46">
        <v>200</v>
      </c>
      <c r="Q346" s="46">
        <v>200</v>
      </c>
      <c r="R346" s="46">
        <v>14.5998</v>
      </c>
      <c r="S346" s="46">
        <v>1.92025</v>
      </c>
      <c r="T346" s="46">
        <v>3</v>
      </c>
      <c r="U346" s="46">
        <v>22</v>
      </c>
      <c r="V346" s="46">
        <v>59.375599999999999</v>
      </c>
      <c r="W346" s="46">
        <v>10.646100000000001</v>
      </c>
      <c r="X346" s="46">
        <v>13</v>
      </c>
      <c r="Y346" s="46">
        <v>66</v>
      </c>
      <c r="Z346" s="46">
        <v>541.01599999999996</v>
      </c>
      <c r="AA346" s="46">
        <v>24.401299999999999</v>
      </c>
      <c r="AB346" s="46">
        <v>436</v>
      </c>
      <c r="AC346" s="46">
        <v>566</v>
      </c>
      <c r="AD346" s="46">
        <v>2746740</v>
      </c>
      <c r="AE346" s="46">
        <v>410.78399999999999</v>
      </c>
      <c r="AF346" s="46">
        <v>17.664400000000001</v>
      </c>
      <c r="AG346" s="46">
        <v>334</v>
      </c>
      <c r="AH346" s="46">
        <v>429</v>
      </c>
      <c r="AI346" s="46">
        <v>2085550</v>
      </c>
      <c r="AJ346" s="46">
        <v>376.57299999999998</v>
      </c>
      <c r="AK346" s="46">
        <v>16.063500000000001</v>
      </c>
      <c r="AL346" s="46">
        <v>307</v>
      </c>
      <c r="AM346" s="46">
        <v>393</v>
      </c>
      <c r="AN346" s="46">
        <v>1911860</v>
      </c>
      <c r="AO346" s="46">
        <v>2.4178199999999999</v>
      </c>
      <c r="AP346" s="46">
        <v>0.33961400000000003</v>
      </c>
      <c r="AQ346" s="46">
        <v>2.0833499999999998</v>
      </c>
      <c r="AR346" s="46">
        <v>3.3346</v>
      </c>
      <c r="AS346" s="46">
        <v>12275.3</v>
      </c>
      <c r="AT346" s="46">
        <v>2.5723099999999999</v>
      </c>
      <c r="AU346" s="46">
        <v>2.2239200000000001</v>
      </c>
      <c r="AV346" s="46">
        <v>3.5288599999999999</v>
      </c>
      <c r="AW346" s="46">
        <v>0.353823</v>
      </c>
      <c r="AX346" s="46">
        <v>13059.6</v>
      </c>
      <c r="AY346" s="46">
        <v>3.7357200000000002</v>
      </c>
      <c r="AZ346" s="46">
        <v>0.43404999999999999</v>
      </c>
      <c r="BA346" s="46">
        <v>3.29894</v>
      </c>
      <c r="BB346" s="46">
        <v>4.88605</v>
      </c>
      <c r="BC346" s="46">
        <v>18966.3</v>
      </c>
    </row>
    <row r="347" spans="1:55" ht="14.25" x14ac:dyDescent="0.25">
      <c r="A347" s="49" t="s">
        <v>2763</v>
      </c>
      <c r="B347" s="38" t="s">
        <v>699</v>
      </c>
      <c r="C347" s="45" t="s">
        <v>2025</v>
      </c>
      <c r="D347" s="46">
        <v>139</v>
      </c>
      <c r="E347" s="80">
        <v>23596</v>
      </c>
      <c r="F347" s="46">
        <v>353.53699999999998</v>
      </c>
      <c r="G347" s="46">
        <v>10.436199999999999</v>
      </c>
      <c r="H347" s="46">
        <v>333</v>
      </c>
      <c r="I347" s="46">
        <v>372</v>
      </c>
      <c r="J347" s="46">
        <v>1403.54</v>
      </c>
      <c r="K347" s="46">
        <v>5.3831199999999999</v>
      </c>
      <c r="L347" s="46">
        <v>1393</v>
      </c>
      <c r="M347" s="46">
        <v>1415</v>
      </c>
      <c r="N347" s="46">
        <v>200</v>
      </c>
      <c r="O347" s="46">
        <v>0</v>
      </c>
      <c r="P347" s="46">
        <v>200</v>
      </c>
      <c r="Q347" s="46">
        <v>200</v>
      </c>
      <c r="R347" s="46">
        <v>20.1922</v>
      </c>
      <c r="S347" s="46">
        <v>3.8834</v>
      </c>
      <c r="T347" s="46">
        <v>3</v>
      </c>
      <c r="U347" s="46">
        <v>33</v>
      </c>
      <c r="V347" s="46">
        <v>70.428200000000004</v>
      </c>
      <c r="W347" s="46">
        <v>9.0248899999999992</v>
      </c>
      <c r="X347" s="46">
        <v>13</v>
      </c>
      <c r="Y347" s="46">
        <v>100</v>
      </c>
      <c r="Z347" s="46">
        <v>626.92899999999997</v>
      </c>
      <c r="AA347" s="46">
        <v>30.401700000000002</v>
      </c>
      <c r="AB347" s="46">
        <v>459</v>
      </c>
      <c r="AC347" s="46">
        <v>730</v>
      </c>
      <c r="AD347" s="46">
        <v>14793000</v>
      </c>
      <c r="AE347" s="46">
        <v>475.02800000000002</v>
      </c>
      <c r="AF347" s="46">
        <v>22.279</v>
      </c>
      <c r="AG347" s="46">
        <v>352</v>
      </c>
      <c r="AH347" s="46">
        <v>550</v>
      </c>
      <c r="AI347" s="46">
        <v>11208800</v>
      </c>
      <c r="AJ347" s="46">
        <v>435.178</v>
      </c>
      <c r="AK347" s="46">
        <v>20.1998</v>
      </c>
      <c r="AL347" s="46">
        <v>324</v>
      </c>
      <c r="AM347" s="46">
        <v>503</v>
      </c>
      <c r="AN347" s="46">
        <v>10268500</v>
      </c>
      <c r="AO347" s="46">
        <v>2.8736799999999998</v>
      </c>
      <c r="AP347" s="46">
        <v>0.31798399999999999</v>
      </c>
      <c r="AQ347" s="46">
        <v>1.8087899999999999</v>
      </c>
      <c r="AR347" s="46">
        <v>3.7411599999999998</v>
      </c>
      <c r="AS347" s="46">
        <v>67807.3</v>
      </c>
      <c r="AT347" s="46">
        <v>3.0429900000000001</v>
      </c>
      <c r="AU347" s="46">
        <v>1.93519</v>
      </c>
      <c r="AV347" s="46">
        <v>3.9435600000000002</v>
      </c>
      <c r="AW347" s="46">
        <v>0.33019599999999999</v>
      </c>
      <c r="AX347" s="46">
        <v>71802.3</v>
      </c>
      <c r="AY347" s="46">
        <v>4.3895799999999996</v>
      </c>
      <c r="AZ347" s="46">
        <v>0.42286000000000001</v>
      </c>
      <c r="BA347" s="46">
        <v>3.0087999999999999</v>
      </c>
      <c r="BB347" s="46">
        <v>5.5249499999999996</v>
      </c>
      <c r="BC347" s="46">
        <v>103577</v>
      </c>
    </row>
    <row r="348" spans="1:55" ht="14.25" x14ac:dyDescent="0.25">
      <c r="A348" s="49" t="s">
        <v>2764</v>
      </c>
      <c r="B348" s="38" t="s">
        <v>280</v>
      </c>
      <c r="C348" s="45" t="s">
        <v>2026</v>
      </c>
      <c r="D348" s="46">
        <v>140</v>
      </c>
      <c r="E348" s="80">
        <v>20358</v>
      </c>
      <c r="F348" s="46">
        <v>545.31600000000003</v>
      </c>
      <c r="G348" s="46">
        <v>22.4741</v>
      </c>
      <c r="H348" s="46">
        <v>497</v>
      </c>
      <c r="I348" s="46">
        <v>582</v>
      </c>
      <c r="J348" s="46">
        <v>1104.51</v>
      </c>
      <c r="K348" s="46">
        <v>5.62249</v>
      </c>
      <c r="L348" s="46">
        <v>1095</v>
      </c>
      <c r="M348" s="46">
        <v>1119</v>
      </c>
      <c r="N348" s="46">
        <v>159.87899999999999</v>
      </c>
      <c r="O348" s="46">
        <v>47.2547</v>
      </c>
      <c r="P348" s="46">
        <v>9</v>
      </c>
      <c r="Q348" s="46">
        <v>200</v>
      </c>
      <c r="R348" s="46">
        <v>13.909800000000001</v>
      </c>
      <c r="S348" s="46">
        <v>5.8873100000000003</v>
      </c>
      <c r="T348" s="46">
        <v>3</v>
      </c>
      <c r="U348" s="46">
        <v>45</v>
      </c>
      <c r="V348" s="46">
        <v>64.708299999999994</v>
      </c>
      <c r="W348" s="46">
        <v>17.335100000000001</v>
      </c>
      <c r="X348" s="46">
        <v>13</v>
      </c>
      <c r="Y348" s="46">
        <v>100</v>
      </c>
      <c r="Z348" s="46">
        <v>1307.3800000000001</v>
      </c>
      <c r="AA348" s="46">
        <v>130.77799999999999</v>
      </c>
      <c r="AB348" s="46">
        <v>918</v>
      </c>
      <c r="AC348" s="46">
        <v>1579</v>
      </c>
      <c r="AD348" s="46">
        <v>26596000</v>
      </c>
      <c r="AE348" s="46">
        <v>991.95399999999995</v>
      </c>
      <c r="AF348" s="46">
        <v>96.358199999999997</v>
      </c>
      <c r="AG348" s="46">
        <v>704</v>
      </c>
      <c r="AH348" s="46">
        <v>1191</v>
      </c>
      <c r="AI348" s="46">
        <v>20179300</v>
      </c>
      <c r="AJ348" s="46">
        <v>909.09199999999998</v>
      </c>
      <c r="AK348" s="46">
        <v>87.544899999999998</v>
      </c>
      <c r="AL348" s="46">
        <v>647</v>
      </c>
      <c r="AM348" s="46">
        <v>1090</v>
      </c>
      <c r="AN348" s="46">
        <v>18493700</v>
      </c>
      <c r="AO348" s="46">
        <v>13.3139</v>
      </c>
      <c r="AP348" s="46">
        <v>3.2707899999999999</v>
      </c>
      <c r="AQ348" s="46">
        <v>5.0877299999999996</v>
      </c>
      <c r="AR348" s="46">
        <v>25.4162</v>
      </c>
      <c r="AS348" s="46">
        <v>270844</v>
      </c>
      <c r="AT348" s="46">
        <v>13.8711</v>
      </c>
      <c r="AU348" s="46">
        <v>5.3327900000000001</v>
      </c>
      <c r="AV348" s="46">
        <v>26.434000000000001</v>
      </c>
      <c r="AW348" s="46">
        <v>3.3979300000000001</v>
      </c>
      <c r="AX348" s="46">
        <v>282179</v>
      </c>
      <c r="AY348" s="46">
        <v>19.188700000000001</v>
      </c>
      <c r="AZ348" s="46">
        <v>4.4873799999999999</v>
      </c>
      <c r="BA348" s="46">
        <v>7.8050699999999997</v>
      </c>
      <c r="BB348" s="46">
        <v>35.908299999999997</v>
      </c>
      <c r="BC348" s="46">
        <v>390356</v>
      </c>
    </row>
    <row r="349" spans="1:55" ht="14.25" x14ac:dyDescent="0.25">
      <c r="A349" s="49" t="s">
        <v>2765</v>
      </c>
      <c r="B349" s="38" t="s">
        <v>1494</v>
      </c>
      <c r="C349" s="45" t="s">
        <v>2027</v>
      </c>
      <c r="D349" s="46">
        <v>141</v>
      </c>
      <c r="E349" s="80">
        <v>18828</v>
      </c>
      <c r="F349" s="46">
        <v>509.19400000000002</v>
      </c>
      <c r="G349" s="46">
        <v>7.9247100000000001</v>
      </c>
      <c r="H349" s="46">
        <v>494</v>
      </c>
      <c r="I349" s="46">
        <v>533</v>
      </c>
      <c r="J349" s="46">
        <v>1175.42</v>
      </c>
      <c r="K349" s="46">
        <v>6.7045500000000002</v>
      </c>
      <c r="L349" s="46">
        <v>1160</v>
      </c>
      <c r="M349" s="46">
        <v>1188</v>
      </c>
      <c r="N349" s="46">
        <v>199.892</v>
      </c>
      <c r="O349" s="46">
        <v>4.2904099999999996</v>
      </c>
      <c r="P349" s="46">
        <v>30</v>
      </c>
      <c r="Q349" s="46">
        <v>200</v>
      </c>
      <c r="R349" s="46">
        <v>16.588899999999999</v>
      </c>
      <c r="S349" s="46">
        <v>12.720599999999999</v>
      </c>
      <c r="T349" s="46">
        <v>3</v>
      </c>
      <c r="U349" s="46">
        <v>45</v>
      </c>
      <c r="V349" s="46">
        <v>66.471599999999995</v>
      </c>
      <c r="W349" s="46">
        <v>23.444400000000002</v>
      </c>
      <c r="X349" s="46">
        <v>13</v>
      </c>
      <c r="Y349" s="46">
        <v>100</v>
      </c>
      <c r="Z349" s="46">
        <v>1116.8599999999999</v>
      </c>
      <c r="AA349" s="46">
        <v>131.791</v>
      </c>
      <c r="AB349" s="46">
        <v>825</v>
      </c>
      <c r="AC349" s="46">
        <v>1376</v>
      </c>
      <c r="AD349" s="46">
        <v>21020400</v>
      </c>
      <c r="AE349" s="46">
        <v>846.84900000000005</v>
      </c>
      <c r="AF349" s="46">
        <v>95.983800000000002</v>
      </c>
      <c r="AG349" s="46">
        <v>633</v>
      </c>
      <c r="AH349" s="46">
        <v>1037</v>
      </c>
      <c r="AI349" s="46">
        <v>15938500</v>
      </c>
      <c r="AJ349" s="46">
        <v>775.95500000000004</v>
      </c>
      <c r="AK349" s="46">
        <v>86.796999999999997</v>
      </c>
      <c r="AL349" s="46">
        <v>582</v>
      </c>
      <c r="AM349" s="46">
        <v>949</v>
      </c>
      <c r="AN349" s="46">
        <v>14604300</v>
      </c>
      <c r="AO349" s="46">
        <v>11.0489</v>
      </c>
      <c r="AP349" s="46">
        <v>1.14564</v>
      </c>
      <c r="AQ349" s="46">
        <v>6.4031000000000002</v>
      </c>
      <c r="AR349" s="46">
        <v>15.023199999999999</v>
      </c>
      <c r="AS349" s="46">
        <v>207952</v>
      </c>
      <c r="AT349" s="46">
        <v>11.520200000000001</v>
      </c>
      <c r="AU349" s="46">
        <v>6.7133700000000003</v>
      </c>
      <c r="AV349" s="46">
        <v>15.677099999999999</v>
      </c>
      <c r="AW349" s="46">
        <v>1.1944999999999999</v>
      </c>
      <c r="AX349" s="46">
        <v>216821</v>
      </c>
      <c r="AY349" s="46">
        <v>15.8621</v>
      </c>
      <c r="AZ349" s="46">
        <v>1.5287299999999999</v>
      </c>
      <c r="BA349" s="46">
        <v>9.4196200000000001</v>
      </c>
      <c r="BB349" s="46">
        <v>21.0489</v>
      </c>
      <c r="BC349" s="46">
        <v>298541</v>
      </c>
    </row>
    <row r="350" spans="1:55" ht="14.25" x14ac:dyDescent="0.25">
      <c r="A350" s="49" t="s">
        <v>2766</v>
      </c>
      <c r="B350" s="38" t="s">
        <v>1077</v>
      </c>
      <c r="C350" s="45" t="s">
        <v>2028</v>
      </c>
      <c r="D350" s="46">
        <v>142</v>
      </c>
      <c r="E350" s="80">
        <v>29560</v>
      </c>
      <c r="F350" s="46">
        <v>704.94799999999998</v>
      </c>
      <c r="G350" s="46">
        <v>68.223399999999998</v>
      </c>
      <c r="H350" s="46">
        <v>520</v>
      </c>
      <c r="I350" s="46">
        <v>849</v>
      </c>
      <c r="J350" s="46">
        <v>1106.32</v>
      </c>
      <c r="K350" s="46">
        <v>12.9071</v>
      </c>
      <c r="L350" s="46">
        <v>1080</v>
      </c>
      <c r="M350" s="46">
        <v>1133</v>
      </c>
      <c r="N350" s="46">
        <v>169.26900000000001</v>
      </c>
      <c r="O350" s="46">
        <v>42.997799999999998</v>
      </c>
      <c r="P350" s="46">
        <v>5</v>
      </c>
      <c r="Q350" s="46">
        <v>200</v>
      </c>
      <c r="R350" s="46">
        <v>15.5604</v>
      </c>
      <c r="S350" s="46">
        <v>4.9561799999999998</v>
      </c>
      <c r="T350" s="46">
        <v>3</v>
      </c>
      <c r="U350" s="46">
        <v>45</v>
      </c>
      <c r="V350" s="46">
        <v>64.588999999999999</v>
      </c>
      <c r="W350" s="46">
        <v>12.589700000000001</v>
      </c>
      <c r="X350" s="46">
        <v>13</v>
      </c>
      <c r="Y350" s="46">
        <v>100</v>
      </c>
      <c r="Z350" s="46">
        <v>1531.51</v>
      </c>
      <c r="AA350" s="46">
        <v>143.59800000000001</v>
      </c>
      <c r="AB350" s="46">
        <v>1029</v>
      </c>
      <c r="AC350" s="46">
        <v>1963</v>
      </c>
      <c r="AD350" s="46">
        <v>45266800</v>
      </c>
      <c r="AE350" s="46">
        <v>1162.32</v>
      </c>
      <c r="AF350" s="46">
        <v>107.634</v>
      </c>
      <c r="AG350" s="46">
        <v>789</v>
      </c>
      <c r="AH350" s="46">
        <v>1485</v>
      </c>
      <c r="AI350" s="46">
        <v>34354800</v>
      </c>
      <c r="AJ350" s="46">
        <v>1065.33</v>
      </c>
      <c r="AK350" s="46">
        <v>98.2774</v>
      </c>
      <c r="AL350" s="46">
        <v>726</v>
      </c>
      <c r="AM350" s="46">
        <v>1360</v>
      </c>
      <c r="AN350" s="46">
        <v>31488100</v>
      </c>
      <c r="AO350" s="46">
        <v>25.564499999999999</v>
      </c>
      <c r="AP350" s="46">
        <v>8.8315999999999999</v>
      </c>
      <c r="AQ350" s="46">
        <v>6.2258699999999996</v>
      </c>
      <c r="AR350" s="46">
        <v>55.862200000000001</v>
      </c>
      <c r="AS350" s="46">
        <v>755610</v>
      </c>
      <c r="AT350" s="46">
        <v>26.574100000000001</v>
      </c>
      <c r="AU350" s="46">
        <v>6.5157400000000001</v>
      </c>
      <c r="AV350" s="46">
        <v>58.0976</v>
      </c>
      <c r="AW350" s="46">
        <v>9.1633600000000008</v>
      </c>
      <c r="AX350" s="46">
        <v>785450</v>
      </c>
      <c r="AY350" s="46">
        <v>36.656799999999997</v>
      </c>
      <c r="AZ350" s="46">
        <v>12.5318</v>
      </c>
      <c r="BA350" s="46">
        <v>9.3700700000000001</v>
      </c>
      <c r="BB350" s="46">
        <v>78.932000000000002</v>
      </c>
      <c r="BC350" s="46">
        <v>1083470</v>
      </c>
    </row>
    <row r="351" spans="1:55" ht="14.25" x14ac:dyDescent="0.25">
      <c r="A351" s="49" t="s">
        <v>2767</v>
      </c>
      <c r="B351" s="38" t="s">
        <v>704</v>
      </c>
      <c r="C351" s="45" t="s">
        <v>2029</v>
      </c>
      <c r="D351" s="46">
        <v>143</v>
      </c>
      <c r="E351" s="80">
        <v>18197</v>
      </c>
      <c r="F351" s="46">
        <v>392.34199999999998</v>
      </c>
      <c r="G351" s="46">
        <v>55.860999999999997</v>
      </c>
      <c r="H351" s="46">
        <v>297</v>
      </c>
      <c r="I351" s="46">
        <v>489</v>
      </c>
      <c r="J351" s="46">
        <v>1391.91</v>
      </c>
      <c r="K351" s="46">
        <v>12.394399999999999</v>
      </c>
      <c r="L351" s="46">
        <v>1373</v>
      </c>
      <c r="M351" s="46">
        <v>1416</v>
      </c>
      <c r="N351" s="46">
        <v>130.07400000000001</v>
      </c>
      <c r="O351" s="46">
        <v>56.725499999999997</v>
      </c>
      <c r="P351" s="46">
        <v>38</v>
      </c>
      <c r="Q351" s="46">
        <v>200</v>
      </c>
      <c r="R351" s="46">
        <v>20.4343</v>
      </c>
      <c r="S351" s="46">
        <v>5.6743100000000002</v>
      </c>
      <c r="T351" s="46">
        <v>15</v>
      </c>
      <c r="U351" s="46">
        <v>33</v>
      </c>
      <c r="V351" s="46">
        <v>76.170900000000003</v>
      </c>
      <c r="W351" s="46">
        <v>15.492000000000001</v>
      </c>
      <c r="X351" s="46">
        <v>60</v>
      </c>
      <c r="Y351" s="46">
        <v>100</v>
      </c>
      <c r="Z351" s="46">
        <v>703.25599999999997</v>
      </c>
      <c r="AA351" s="46">
        <v>100.655</v>
      </c>
      <c r="AB351" s="46">
        <v>525</v>
      </c>
      <c r="AC351" s="46">
        <v>905</v>
      </c>
      <c r="AD351" s="46">
        <v>12797100</v>
      </c>
      <c r="AE351" s="46">
        <v>532.19600000000003</v>
      </c>
      <c r="AF351" s="46">
        <v>75.107200000000006</v>
      </c>
      <c r="AG351" s="46">
        <v>398</v>
      </c>
      <c r="AH351" s="46">
        <v>682</v>
      </c>
      <c r="AI351" s="46">
        <v>9684370</v>
      </c>
      <c r="AJ351" s="46">
        <v>487.32499999999999</v>
      </c>
      <c r="AK351" s="46">
        <v>68.468299999999999</v>
      </c>
      <c r="AL351" s="46">
        <v>365</v>
      </c>
      <c r="AM351" s="46">
        <v>623</v>
      </c>
      <c r="AN351" s="46">
        <v>8867850</v>
      </c>
      <c r="AO351" s="46">
        <v>2.5667</v>
      </c>
      <c r="AP351" s="46">
        <v>1.2914699999999999</v>
      </c>
      <c r="AQ351" s="46">
        <v>0.43989899999999998</v>
      </c>
      <c r="AR351" s="46">
        <v>6.0166000000000004</v>
      </c>
      <c r="AS351" s="46">
        <v>46706.3</v>
      </c>
      <c r="AT351" s="46">
        <v>2.72133</v>
      </c>
      <c r="AU351" s="46">
        <v>0.46609299999999998</v>
      </c>
      <c r="AV351" s="46">
        <v>6.2923999999999998</v>
      </c>
      <c r="AW351" s="46">
        <v>1.3410299999999999</v>
      </c>
      <c r="AX351" s="46">
        <v>49520</v>
      </c>
      <c r="AY351" s="46">
        <v>4.02691</v>
      </c>
      <c r="AZ351" s="46">
        <v>1.7849699999999999</v>
      </c>
      <c r="BA351" s="46">
        <v>0.88061100000000003</v>
      </c>
      <c r="BB351" s="46">
        <v>8.7799600000000009</v>
      </c>
      <c r="BC351" s="46">
        <v>73277.600000000006</v>
      </c>
    </row>
    <row r="352" spans="1:55" ht="14.25" x14ac:dyDescent="0.25">
      <c r="A352" s="49" t="s">
        <v>2768</v>
      </c>
      <c r="B352" s="38" t="s">
        <v>710</v>
      </c>
      <c r="C352" s="45" t="s">
        <v>2030</v>
      </c>
      <c r="D352" s="46">
        <v>144</v>
      </c>
      <c r="E352" s="80">
        <v>7187</v>
      </c>
      <c r="F352" s="46">
        <v>265.238</v>
      </c>
      <c r="G352" s="46">
        <v>3.7014800000000001</v>
      </c>
      <c r="H352" s="46">
        <v>253</v>
      </c>
      <c r="I352" s="46">
        <v>272</v>
      </c>
      <c r="J352" s="46">
        <v>1461.4</v>
      </c>
      <c r="K352" s="46">
        <v>5.7139600000000002</v>
      </c>
      <c r="L352" s="46">
        <v>1454</v>
      </c>
      <c r="M352" s="46">
        <v>1477</v>
      </c>
      <c r="N352" s="46">
        <v>200</v>
      </c>
      <c r="O352" s="46">
        <v>0</v>
      </c>
      <c r="P352" s="46">
        <v>200</v>
      </c>
      <c r="Q352" s="46">
        <v>200</v>
      </c>
      <c r="R352" s="46">
        <v>20.604399999999998</v>
      </c>
      <c r="S352" s="46">
        <v>5.7161900000000001</v>
      </c>
      <c r="T352" s="46">
        <v>8</v>
      </c>
      <c r="U352" s="46">
        <v>45</v>
      </c>
      <c r="V352" s="46">
        <v>70.6417</v>
      </c>
      <c r="W352" s="46">
        <v>9.5146899999999999</v>
      </c>
      <c r="X352" s="46">
        <v>50</v>
      </c>
      <c r="Y352" s="46">
        <v>84</v>
      </c>
      <c r="Z352" s="46">
        <v>480.55399999999997</v>
      </c>
      <c r="AA352" s="46">
        <v>24.5425</v>
      </c>
      <c r="AB352" s="46">
        <v>434</v>
      </c>
      <c r="AC352" s="46">
        <v>516</v>
      </c>
      <c r="AD352" s="46">
        <v>3440770</v>
      </c>
      <c r="AE352" s="46">
        <v>364.04700000000003</v>
      </c>
      <c r="AF352" s="46">
        <v>17.949200000000001</v>
      </c>
      <c r="AG352" s="46">
        <v>329</v>
      </c>
      <c r="AH352" s="46">
        <v>390</v>
      </c>
      <c r="AI352" s="46">
        <v>2606580</v>
      </c>
      <c r="AJ352" s="46">
        <v>333.45400000000001</v>
      </c>
      <c r="AK352" s="46">
        <v>16.228400000000001</v>
      </c>
      <c r="AL352" s="46">
        <v>302</v>
      </c>
      <c r="AM352" s="46">
        <v>357</v>
      </c>
      <c r="AN352" s="46">
        <v>2387530</v>
      </c>
      <c r="AO352" s="46">
        <v>1.1307700000000001</v>
      </c>
      <c r="AP352" s="46">
        <v>0.14201800000000001</v>
      </c>
      <c r="AQ352" s="46">
        <v>0.78969100000000003</v>
      </c>
      <c r="AR352" s="46">
        <v>2.0472199999999998</v>
      </c>
      <c r="AS352" s="46">
        <v>8096.35</v>
      </c>
      <c r="AT352" s="46">
        <v>1.23651</v>
      </c>
      <c r="AU352" s="46">
        <v>0.88415699999999997</v>
      </c>
      <c r="AV352" s="46">
        <v>2.1877</v>
      </c>
      <c r="AW352" s="46">
        <v>0.14791799999999999</v>
      </c>
      <c r="AX352" s="46">
        <v>8853.4</v>
      </c>
      <c r="AY352" s="46">
        <v>2.01525</v>
      </c>
      <c r="AZ352" s="46">
        <v>0.18018000000000001</v>
      </c>
      <c r="BA352" s="46">
        <v>1.49272</v>
      </c>
      <c r="BB352" s="46">
        <v>3.1997900000000001</v>
      </c>
      <c r="BC352" s="46">
        <v>14429.2</v>
      </c>
    </row>
    <row r="353" spans="1:55" ht="14.25" x14ac:dyDescent="0.25">
      <c r="A353" s="49" t="s">
        <v>2769</v>
      </c>
      <c r="B353" s="38" t="s">
        <v>733</v>
      </c>
      <c r="C353" s="45" t="s">
        <v>2031</v>
      </c>
      <c r="D353" s="46">
        <v>146</v>
      </c>
      <c r="E353" s="80">
        <v>22980</v>
      </c>
      <c r="F353" s="46">
        <v>776.29100000000005</v>
      </c>
      <c r="G353" s="46">
        <v>75.285600000000002</v>
      </c>
      <c r="H353" s="46">
        <v>605</v>
      </c>
      <c r="I353" s="46">
        <v>881</v>
      </c>
      <c r="J353" s="46">
        <v>1144.92</v>
      </c>
      <c r="K353" s="46">
        <v>7.33094</v>
      </c>
      <c r="L353" s="46">
        <v>1129</v>
      </c>
      <c r="M353" s="46">
        <v>1169</v>
      </c>
      <c r="N353" s="46">
        <v>180.82</v>
      </c>
      <c r="O353" s="46">
        <v>38.053100000000001</v>
      </c>
      <c r="P353" s="46">
        <v>75</v>
      </c>
      <c r="Q353" s="46">
        <v>200</v>
      </c>
      <c r="R353" s="46">
        <v>12.3504</v>
      </c>
      <c r="S353" s="46">
        <v>6.9008799999999999</v>
      </c>
      <c r="T353" s="46">
        <v>3</v>
      </c>
      <c r="U353" s="46">
        <v>45</v>
      </c>
      <c r="V353" s="46">
        <v>67.023700000000005</v>
      </c>
      <c r="W353" s="46">
        <v>10.383900000000001</v>
      </c>
      <c r="X353" s="46">
        <v>40</v>
      </c>
      <c r="Y353" s="46">
        <v>94</v>
      </c>
      <c r="Z353" s="46">
        <v>1542.38</v>
      </c>
      <c r="AA353" s="46">
        <v>147.37100000000001</v>
      </c>
      <c r="AB353" s="46">
        <v>1155</v>
      </c>
      <c r="AC353" s="46">
        <v>1930</v>
      </c>
      <c r="AD353" s="46">
        <v>35430000</v>
      </c>
      <c r="AE353" s="46">
        <v>1169.99</v>
      </c>
      <c r="AF353" s="46">
        <v>110.163</v>
      </c>
      <c r="AG353" s="46">
        <v>880</v>
      </c>
      <c r="AH353" s="46">
        <v>1456</v>
      </c>
      <c r="AI353" s="46">
        <v>26875900</v>
      </c>
      <c r="AJ353" s="46">
        <v>1072.2</v>
      </c>
      <c r="AK353" s="46">
        <v>100.48099999999999</v>
      </c>
      <c r="AL353" s="46">
        <v>808</v>
      </c>
      <c r="AM353" s="46">
        <v>1332</v>
      </c>
      <c r="AN353" s="46">
        <v>24629600</v>
      </c>
      <c r="AO353" s="46">
        <v>26.974</v>
      </c>
      <c r="AP353" s="46">
        <v>6.2772399999999999</v>
      </c>
      <c r="AQ353" s="46">
        <v>8.2824899999999992</v>
      </c>
      <c r="AR353" s="46">
        <v>41.507300000000001</v>
      </c>
      <c r="AS353" s="46">
        <v>619620</v>
      </c>
      <c r="AT353" s="46">
        <v>28.029599999999999</v>
      </c>
      <c r="AU353" s="46">
        <v>8.6471099999999996</v>
      </c>
      <c r="AV353" s="46">
        <v>43.112499999999997</v>
      </c>
      <c r="AW353" s="46">
        <v>6.5093800000000002</v>
      </c>
      <c r="AX353" s="46">
        <v>643867</v>
      </c>
      <c r="AY353" s="46">
        <v>38.6374</v>
      </c>
      <c r="AZ353" s="46">
        <v>8.9604900000000001</v>
      </c>
      <c r="BA353" s="46">
        <v>12.2517</v>
      </c>
      <c r="BB353" s="46">
        <v>59.210099999999997</v>
      </c>
      <c r="BC353" s="46">
        <v>887541</v>
      </c>
    </row>
    <row r="354" spans="1:55" ht="14.25" x14ac:dyDescent="0.25">
      <c r="A354" s="49" t="s">
        <v>2770</v>
      </c>
      <c r="B354" s="38" t="s">
        <v>319</v>
      </c>
      <c r="C354" s="45" t="s">
        <v>2032</v>
      </c>
      <c r="D354" s="46">
        <v>147</v>
      </c>
      <c r="E354" s="80">
        <v>26236</v>
      </c>
      <c r="F354" s="46">
        <v>395.82499999999999</v>
      </c>
      <c r="G354" s="46">
        <v>51.974400000000003</v>
      </c>
      <c r="H354" s="46">
        <v>280</v>
      </c>
      <c r="I354" s="46">
        <v>480</v>
      </c>
      <c r="J354" s="46">
        <v>1395.57</v>
      </c>
      <c r="K354" s="46">
        <v>20.114100000000001</v>
      </c>
      <c r="L354" s="46">
        <v>1358</v>
      </c>
      <c r="M354" s="46">
        <v>1441</v>
      </c>
      <c r="N354" s="46">
        <v>158.435</v>
      </c>
      <c r="O354" s="46">
        <v>51.051299999999998</v>
      </c>
      <c r="P354" s="46">
        <v>49</v>
      </c>
      <c r="Q354" s="46">
        <v>200</v>
      </c>
      <c r="R354" s="46">
        <v>20.4084</v>
      </c>
      <c r="S354" s="46">
        <v>5.0575700000000001</v>
      </c>
      <c r="T354" s="46">
        <v>15</v>
      </c>
      <c r="U354" s="46">
        <v>33</v>
      </c>
      <c r="V354" s="46">
        <v>78.177700000000002</v>
      </c>
      <c r="W354" s="46">
        <v>15.979200000000001</v>
      </c>
      <c r="X354" s="46">
        <v>54</v>
      </c>
      <c r="Y354" s="46">
        <v>100</v>
      </c>
      <c r="Z354" s="46">
        <v>712.22900000000004</v>
      </c>
      <c r="AA354" s="46">
        <v>106.18600000000001</v>
      </c>
      <c r="AB354" s="46">
        <v>487</v>
      </c>
      <c r="AC354" s="46">
        <v>917</v>
      </c>
      <c r="AD354" s="46">
        <v>18686000</v>
      </c>
      <c r="AE354" s="46">
        <v>538.71299999999997</v>
      </c>
      <c r="AF354" s="46">
        <v>79.151899999999998</v>
      </c>
      <c r="AG354" s="46">
        <v>370</v>
      </c>
      <c r="AH354" s="46">
        <v>691</v>
      </c>
      <c r="AI354" s="46">
        <v>14133700</v>
      </c>
      <c r="AJ354" s="46">
        <v>493.24200000000002</v>
      </c>
      <c r="AK354" s="46">
        <v>72.154600000000002</v>
      </c>
      <c r="AL354" s="46">
        <v>339</v>
      </c>
      <c r="AM354" s="46">
        <v>632</v>
      </c>
      <c r="AN354" s="46">
        <v>12940700</v>
      </c>
      <c r="AO354" s="46">
        <v>2.97851</v>
      </c>
      <c r="AP354" s="46">
        <v>1.1453899999999999</v>
      </c>
      <c r="AQ354" s="46">
        <v>0.42431099999999999</v>
      </c>
      <c r="AR354" s="46">
        <v>6.6127200000000004</v>
      </c>
      <c r="AS354" s="46">
        <v>78144.2</v>
      </c>
      <c r="AT354" s="46">
        <v>3.1499799999999998</v>
      </c>
      <c r="AU354" s="46">
        <v>0.44990400000000003</v>
      </c>
      <c r="AV354" s="46">
        <v>6.9158099999999996</v>
      </c>
      <c r="AW354" s="46">
        <v>1.18666</v>
      </c>
      <c r="AX354" s="46">
        <v>82642.899999999994</v>
      </c>
      <c r="AY354" s="46">
        <v>4.5844500000000004</v>
      </c>
      <c r="AZ354" s="46">
        <v>1.5701099999999999</v>
      </c>
      <c r="BA354" s="46">
        <v>0.81702600000000003</v>
      </c>
      <c r="BB354" s="46">
        <v>9.5409699999999997</v>
      </c>
      <c r="BC354" s="46">
        <v>120278</v>
      </c>
    </row>
    <row r="355" spans="1:55" ht="14.25" x14ac:dyDescent="0.25">
      <c r="A355" s="49" t="s">
        <v>2771</v>
      </c>
      <c r="B355" s="38" t="s">
        <v>736</v>
      </c>
      <c r="C355" s="45" t="s">
        <v>2033</v>
      </c>
      <c r="D355" s="46">
        <v>148</v>
      </c>
      <c r="E355" s="80">
        <v>3031</v>
      </c>
      <c r="F355" s="46">
        <v>315.87</v>
      </c>
      <c r="G355" s="46">
        <v>13.846500000000001</v>
      </c>
      <c r="H355" s="46">
        <v>274</v>
      </c>
      <c r="I355" s="46">
        <v>348</v>
      </c>
      <c r="J355" s="46">
        <v>1497.09</v>
      </c>
      <c r="K355" s="46">
        <v>9.1179000000000006</v>
      </c>
      <c r="L355" s="46">
        <v>1475</v>
      </c>
      <c r="M355" s="46">
        <v>1518</v>
      </c>
      <c r="N355" s="46">
        <v>173.79400000000001</v>
      </c>
      <c r="O355" s="46">
        <v>45.164400000000001</v>
      </c>
      <c r="P355" s="46">
        <v>5</v>
      </c>
      <c r="Q355" s="46">
        <v>200</v>
      </c>
      <c r="R355" s="46">
        <v>24.622199999999999</v>
      </c>
      <c r="S355" s="46">
        <v>5.3818999999999999</v>
      </c>
      <c r="T355" s="46">
        <v>8</v>
      </c>
      <c r="U355" s="46">
        <v>33</v>
      </c>
      <c r="V355" s="46">
        <v>94.852500000000006</v>
      </c>
      <c r="W355" s="46">
        <v>12.304399999999999</v>
      </c>
      <c r="X355" s="46">
        <v>60</v>
      </c>
      <c r="Y355" s="46">
        <v>100</v>
      </c>
      <c r="Z355" s="46">
        <v>573.82799999999997</v>
      </c>
      <c r="AA355" s="46">
        <v>38.044699999999999</v>
      </c>
      <c r="AB355" s="46">
        <v>476</v>
      </c>
      <c r="AC355" s="46">
        <v>642</v>
      </c>
      <c r="AD355" s="46">
        <v>1739270</v>
      </c>
      <c r="AE355" s="46">
        <v>432.53100000000001</v>
      </c>
      <c r="AF355" s="46">
        <v>27.972100000000001</v>
      </c>
      <c r="AG355" s="46">
        <v>361</v>
      </c>
      <c r="AH355" s="46">
        <v>484</v>
      </c>
      <c r="AI355" s="46">
        <v>1311000</v>
      </c>
      <c r="AJ355" s="46">
        <v>395.61599999999999</v>
      </c>
      <c r="AK355" s="46">
        <v>25.371200000000002</v>
      </c>
      <c r="AL355" s="46">
        <v>331</v>
      </c>
      <c r="AM355" s="46">
        <v>442</v>
      </c>
      <c r="AN355" s="46">
        <v>1199110</v>
      </c>
      <c r="AO355" s="46">
        <v>0.89363099999999995</v>
      </c>
      <c r="AP355" s="46">
        <v>0.34956399999999999</v>
      </c>
      <c r="AQ355" s="46">
        <v>0.166135</v>
      </c>
      <c r="AR355" s="46">
        <v>1.78372</v>
      </c>
      <c r="AS355" s="46">
        <v>2708.6</v>
      </c>
      <c r="AT355" s="46">
        <v>0.97609800000000002</v>
      </c>
      <c r="AU355" s="46">
        <v>0.18203</v>
      </c>
      <c r="AV355" s="46">
        <v>1.91117</v>
      </c>
      <c r="AW355" s="46">
        <v>0.37852799999999998</v>
      </c>
      <c r="AX355" s="46">
        <v>2958.55</v>
      </c>
      <c r="AY355" s="46">
        <v>1.6872499999999999</v>
      </c>
      <c r="AZ355" s="46">
        <v>0.55143600000000004</v>
      </c>
      <c r="BA355" s="46">
        <v>0.304871</v>
      </c>
      <c r="BB355" s="46">
        <v>2.9070499999999999</v>
      </c>
      <c r="BC355" s="46">
        <v>5114.05</v>
      </c>
    </row>
    <row r="356" spans="1:55" ht="14.25" x14ac:dyDescent="0.25">
      <c r="A356" s="49" t="s">
        <v>2772</v>
      </c>
      <c r="B356" s="38" t="s">
        <v>2402</v>
      </c>
      <c r="C356" s="45" t="s">
        <v>2034</v>
      </c>
      <c r="D356" s="46">
        <v>149</v>
      </c>
      <c r="E356" s="80">
        <v>27495</v>
      </c>
      <c r="F356" s="46">
        <v>337.75299999999999</v>
      </c>
      <c r="G356" s="46">
        <v>12.2385</v>
      </c>
      <c r="H356" s="46">
        <v>316</v>
      </c>
      <c r="I356" s="46">
        <v>364</v>
      </c>
      <c r="J356" s="46">
        <v>1311.06</v>
      </c>
      <c r="K356" s="46">
        <v>9.5296699999999994</v>
      </c>
      <c r="L356" s="46">
        <v>1295</v>
      </c>
      <c r="M356" s="46">
        <v>1332</v>
      </c>
      <c r="N356" s="46">
        <v>200</v>
      </c>
      <c r="O356" s="46">
        <v>0</v>
      </c>
      <c r="P356" s="46">
        <v>200</v>
      </c>
      <c r="Q356" s="46">
        <v>200</v>
      </c>
      <c r="R356" s="46">
        <v>12.406000000000001</v>
      </c>
      <c r="S356" s="46">
        <v>2.0762900000000002</v>
      </c>
      <c r="T356" s="46">
        <v>3</v>
      </c>
      <c r="U356" s="46">
        <v>15</v>
      </c>
      <c r="V356" s="46">
        <v>55.929200000000002</v>
      </c>
      <c r="W356" s="46">
        <v>3.9749099999999999</v>
      </c>
      <c r="X356" s="46">
        <v>40</v>
      </c>
      <c r="Y356" s="46">
        <v>68</v>
      </c>
      <c r="Z356" s="46">
        <v>650.00900000000001</v>
      </c>
      <c r="AA356" s="46">
        <v>26.968599999999999</v>
      </c>
      <c r="AB356" s="46">
        <v>570</v>
      </c>
      <c r="AC356" s="46">
        <v>740</v>
      </c>
      <c r="AD356" s="46">
        <v>17872000</v>
      </c>
      <c r="AE356" s="46">
        <v>494.02600000000001</v>
      </c>
      <c r="AF356" s="46">
        <v>20.352799999999998</v>
      </c>
      <c r="AG356" s="46">
        <v>434</v>
      </c>
      <c r="AH356" s="46">
        <v>561</v>
      </c>
      <c r="AI356" s="46">
        <v>13583200</v>
      </c>
      <c r="AJ356" s="46">
        <v>453.02199999999999</v>
      </c>
      <c r="AK356" s="46">
        <v>18.620699999999999</v>
      </c>
      <c r="AL356" s="46">
        <v>399</v>
      </c>
      <c r="AM356" s="46">
        <v>514</v>
      </c>
      <c r="AN356" s="46">
        <v>12455800</v>
      </c>
      <c r="AO356" s="46">
        <v>3.2507899999999998</v>
      </c>
      <c r="AP356" s="46">
        <v>0.42565599999999998</v>
      </c>
      <c r="AQ356" s="46">
        <v>2.14202</v>
      </c>
      <c r="AR356" s="46">
        <v>4.5316299999999998</v>
      </c>
      <c r="AS356" s="46">
        <v>89380.6</v>
      </c>
      <c r="AT356" s="46">
        <v>3.4371200000000002</v>
      </c>
      <c r="AU356" s="46">
        <v>2.2894899999999998</v>
      </c>
      <c r="AV356" s="46">
        <v>4.76532</v>
      </c>
      <c r="AW356" s="46">
        <v>0.44150299999999998</v>
      </c>
      <c r="AX356" s="46">
        <v>94503.6</v>
      </c>
      <c r="AY356" s="46">
        <v>4.91317</v>
      </c>
      <c r="AZ356" s="46">
        <v>0.58122200000000002</v>
      </c>
      <c r="BA356" s="46">
        <v>3.40117</v>
      </c>
      <c r="BB356" s="46">
        <v>6.6440900000000003</v>
      </c>
      <c r="BC356" s="46">
        <v>135088</v>
      </c>
    </row>
    <row r="357" spans="1:55" ht="14.25" x14ac:dyDescent="0.25">
      <c r="A357" s="49" t="s">
        <v>2773</v>
      </c>
      <c r="B357" s="38" t="s">
        <v>537</v>
      </c>
      <c r="C357" s="45" t="s">
        <v>2035</v>
      </c>
      <c r="D357" s="46">
        <v>150</v>
      </c>
      <c r="E357" s="80">
        <v>5584</v>
      </c>
      <c r="F357" s="46">
        <v>330.70699999999999</v>
      </c>
      <c r="G357" s="46">
        <v>17.652999999999999</v>
      </c>
      <c r="H357" s="46">
        <v>293</v>
      </c>
      <c r="I357" s="46">
        <v>353</v>
      </c>
      <c r="J357" s="46">
        <v>1498.07</v>
      </c>
      <c r="K357" s="46">
        <v>10.526400000000001</v>
      </c>
      <c r="L357" s="46">
        <v>1485</v>
      </c>
      <c r="M357" s="46">
        <v>1521</v>
      </c>
      <c r="N357" s="46">
        <v>97.831500000000005</v>
      </c>
      <c r="O357" s="46">
        <v>64.994799999999998</v>
      </c>
      <c r="P357" s="46">
        <v>5</v>
      </c>
      <c r="Q357" s="46">
        <v>200</v>
      </c>
      <c r="R357" s="46">
        <v>25.9971</v>
      </c>
      <c r="S357" s="46">
        <v>7.2012900000000002</v>
      </c>
      <c r="T357" s="46">
        <v>8</v>
      </c>
      <c r="U357" s="46">
        <v>33</v>
      </c>
      <c r="V357" s="46">
        <v>92.229799999999997</v>
      </c>
      <c r="W357" s="46">
        <v>9.7391699999999997</v>
      </c>
      <c r="X357" s="46">
        <v>80</v>
      </c>
      <c r="Y357" s="46">
        <v>100</v>
      </c>
      <c r="Z357" s="46">
        <v>583.48</v>
      </c>
      <c r="AA357" s="46">
        <v>40.861699999999999</v>
      </c>
      <c r="AB357" s="46">
        <v>493</v>
      </c>
      <c r="AC357" s="46">
        <v>641</v>
      </c>
      <c r="AD357" s="46">
        <v>3258150</v>
      </c>
      <c r="AE357" s="46">
        <v>440.06900000000002</v>
      </c>
      <c r="AF357" s="46">
        <v>30.209099999999999</v>
      </c>
      <c r="AG357" s="46">
        <v>373</v>
      </c>
      <c r="AH357" s="46">
        <v>483</v>
      </c>
      <c r="AI357" s="46">
        <v>2457350</v>
      </c>
      <c r="AJ357" s="46">
        <v>402.58300000000003</v>
      </c>
      <c r="AK357" s="46">
        <v>27.503399999999999</v>
      </c>
      <c r="AL357" s="46">
        <v>341</v>
      </c>
      <c r="AM357" s="46">
        <v>442</v>
      </c>
      <c r="AN357" s="46">
        <v>2248020</v>
      </c>
      <c r="AO357" s="46">
        <v>0.67304799999999998</v>
      </c>
      <c r="AP357" s="46">
        <v>0.46703600000000001</v>
      </c>
      <c r="AQ357" s="46">
        <v>0.11079799999999999</v>
      </c>
      <c r="AR357" s="46">
        <v>1.8826499999999999</v>
      </c>
      <c r="AS357" s="46">
        <v>3758.3</v>
      </c>
      <c r="AT357" s="46">
        <v>0.73153900000000005</v>
      </c>
      <c r="AU357" s="46">
        <v>0.124565</v>
      </c>
      <c r="AV357" s="46">
        <v>2.0115799999999999</v>
      </c>
      <c r="AW357" s="46">
        <v>0.50341499999999995</v>
      </c>
      <c r="AX357" s="46">
        <v>4084.92</v>
      </c>
      <c r="AY357" s="46">
        <v>1.2449600000000001</v>
      </c>
      <c r="AZ357" s="46">
        <v>0.79378300000000002</v>
      </c>
      <c r="BA357" s="46">
        <v>0.229466</v>
      </c>
      <c r="BB357" s="46">
        <v>3.07681</v>
      </c>
      <c r="BC357" s="46">
        <v>6951.83</v>
      </c>
    </row>
    <row r="358" spans="1:55" ht="14.25" x14ac:dyDescent="0.25">
      <c r="A358" s="49" t="s">
        <v>2774</v>
      </c>
      <c r="B358" s="38" t="s">
        <v>2403</v>
      </c>
      <c r="C358" s="45" t="s">
        <v>2036</v>
      </c>
      <c r="D358" s="46">
        <v>152</v>
      </c>
      <c r="E358" s="80">
        <v>16280</v>
      </c>
      <c r="F358" s="46">
        <v>343.096</v>
      </c>
      <c r="G358" s="46">
        <v>6.3892199999999999</v>
      </c>
      <c r="H358" s="46">
        <v>327</v>
      </c>
      <c r="I358" s="46">
        <v>359</v>
      </c>
      <c r="J358" s="46">
        <v>1444.61</v>
      </c>
      <c r="K358" s="46">
        <v>6.39236</v>
      </c>
      <c r="L358" s="46">
        <v>1430</v>
      </c>
      <c r="M358" s="46">
        <v>1458</v>
      </c>
      <c r="N358" s="46">
        <v>196.887</v>
      </c>
      <c r="O358" s="46">
        <v>15.1546</v>
      </c>
      <c r="P358" s="46">
        <v>75</v>
      </c>
      <c r="Q358" s="46">
        <v>200</v>
      </c>
      <c r="R358" s="46">
        <v>26.7925</v>
      </c>
      <c r="S358" s="46">
        <v>6.4427899999999996</v>
      </c>
      <c r="T358" s="46">
        <v>3</v>
      </c>
      <c r="U358" s="46">
        <v>33</v>
      </c>
      <c r="V358" s="46">
        <v>75.423599999999993</v>
      </c>
      <c r="W358" s="46">
        <v>11.614100000000001</v>
      </c>
      <c r="X358" s="46">
        <v>40</v>
      </c>
      <c r="Y358" s="46">
        <v>100</v>
      </c>
      <c r="Z358" s="46">
        <v>594.76199999999994</v>
      </c>
      <c r="AA358" s="46">
        <v>36.835999999999999</v>
      </c>
      <c r="AB358" s="46">
        <v>488</v>
      </c>
      <c r="AC358" s="46">
        <v>692</v>
      </c>
      <c r="AD358" s="46">
        <v>9682720</v>
      </c>
      <c r="AE358" s="46">
        <v>450.137</v>
      </c>
      <c r="AF358" s="46">
        <v>26.924199999999999</v>
      </c>
      <c r="AG358" s="46">
        <v>372</v>
      </c>
      <c r="AH358" s="46">
        <v>521</v>
      </c>
      <c r="AI358" s="46">
        <v>7328240</v>
      </c>
      <c r="AJ358" s="46">
        <v>412.17700000000002</v>
      </c>
      <c r="AK358" s="46">
        <v>24.353899999999999</v>
      </c>
      <c r="AL358" s="46">
        <v>341</v>
      </c>
      <c r="AM358" s="46">
        <v>476</v>
      </c>
      <c r="AN358" s="46">
        <v>6710240</v>
      </c>
      <c r="AO358" s="46">
        <v>2.3767100000000001</v>
      </c>
      <c r="AP358" s="46">
        <v>0.431197</v>
      </c>
      <c r="AQ358" s="46">
        <v>0.85397599999999996</v>
      </c>
      <c r="AR358" s="46">
        <v>3.9761299999999999</v>
      </c>
      <c r="AS358" s="46">
        <v>38692.800000000003</v>
      </c>
      <c r="AT358" s="46">
        <v>2.5270000000000001</v>
      </c>
      <c r="AU358" s="46">
        <v>0.95155400000000001</v>
      </c>
      <c r="AV358" s="46">
        <v>4.1911100000000001</v>
      </c>
      <c r="AW358" s="46">
        <v>0.44809900000000003</v>
      </c>
      <c r="AX358" s="46">
        <v>41139.599999999999</v>
      </c>
      <c r="AY358" s="46">
        <v>3.7091400000000001</v>
      </c>
      <c r="AZ358" s="46">
        <v>0.55655699999999997</v>
      </c>
      <c r="BA358" s="46">
        <v>1.69167</v>
      </c>
      <c r="BB358" s="46">
        <v>5.7545700000000002</v>
      </c>
      <c r="BC358" s="46">
        <v>60384.800000000003</v>
      </c>
    </row>
    <row r="359" spans="1:55" ht="14.25" x14ac:dyDescent="0.25">
      <c r="A359" s="49" t="s">
        <v>2775</v>
      </c>
      <c r="B359" s="38" t="s">
        <v>745</v>
      </c>
      <c r="C359" s="45" t="s">
        <v>2037</v>
      </c>
      <c r="D359" s="46">
        <v>153</v>
      </c>
      <c r="E359" s="80">
        <v>23958</v>
      </c>
      <c r="F359" s="46">
        <v>471.96600000000001</v>
      </c>
      <c r="G359" s="46">
        <v>7.37249</v>
      </c>
      <c r="H359" s="46">
        <v>455</v>
      </c>
      <c r="I359" s="46">
        <v>484</v>
      </c>
      <c r="J359" s="46">
        <v>1228.33</v>
      </c>
      <c r="K359" s="46">
        <v>4.8630000000000004</v>
      </c>
      <c r="L359" s="46">
        <v>1218</v>
      </c>
      <c r="M359" s="46">
        <v>1240</v>
      </c>
      <c r="N359" s="46">
        <v>200</v>
      </c>
      <c r="O359" s="46">
        <v>0</v>
      </c>
      <c r="P359" s="46">
        <v>200</v>
      </c>
      <c r="Q359" s="46">
        <v>200</v>
      </c>
      <c r="R359" s="46">
        <v>4.2224700000000004</v>
      </c>
      <c r="S359" s="46">
        <v>1.8665099999999999</v>
      </c>
      <c r="T359" s="46">
        <v>3</v>
      </c>
      <c r="U359" s="46">
        <v>12</v>
      </c>
      <c r="V359" s="46">
        <v>42.963099999999997</v>
      </c>
      <c r="W359" s="46">
        <v>6.8169399999999998</v>
      </c>
      <c r="X359" s="46">
        <v>13</v>
      </c>
      <c r="Y359" s="46">
        <v>60</v>
      </c>
      <c r="Z359" s="46">
        <v>858.17700000000002</v>
      </c>
      <c r="AA359" s="46">
        <v>34.635199999999998</v>
      </c>
      <c r="AB359" s="46">
        <v>731</v>
      </c>
      <c r="AC359" s="46">
        <v>961</v>
      </c>
      <c r="AD359" s="46">
        <v>20560200</v>
      </c>
      <c r="AE359" s="46">
        <v>654.10500000000002</v>
      </c>
      <c r="AF359" s="46">
        <v>25.6187</v>
      </c>
      <c r="AG359" s="46">
        <v>561</v>
      </c>
      <c r="AH359" s="46">
        <v>730</v>
      </c>
      <c r="AI359" s="46">
        <v>15671000</v>
      </c>
      <c r="AJ359" s="46">
        <v>600.28899999999999</v>
      </c>
      <c r="AK359" s="46">
        <v>23.2455</v>
      </c>
      <c r="AL359" s="46">
        <v>515</v>
      </c>
      <c r="AM359" s="46">
        <v>669</v>
      </c>
      <c r="AN359" s="46">
        <v>14381700</v>
      </c>
      <c r="AO359" s="46">
        <v>8.2772799999999993</v>
      </c>
      <c r="AP359" s="46">
        <v>1.07423</v>
      </c>
      <c r="AQ359" s="46">
        <v>6.2823399999999996</v>
      </c>
      <c r="AR359" s="46">
        <v>10.9443</v>
      </c>
      <c r="AS359" s="46">
        <v>198307</v>
      </c>
      <c r="AT359" s="46">
        <v>8.6560900000000007</v>
      </c>
      <c r="AU359" s="46">
        <v>6.5815000000000001</v>
      </c>
      <c r="AV359" s="46">
        <v>11.44</v>
      </c>
      <c r="AW359" s="46">
        <v>1.1160600000000001</v>
      </c>
      <c r="AX359" s="46">
        <v>207383</v>
      </c>
      <c r="AY359" s="46">
        <v>11.8459</v>
      </c>
      <c r="AZ359" s="46">
        <v>1.44939</v>
      </c>
      <c r="BA359" s="46">
        <v>9.1565899999999996</v>
      </c>
      <c r="BB359" s="46">
        <v>15.3245</v>
      </c>
      <c r="BC359" s="46">
        <v>283804</v>
      </c>
    </row>
    <row r="360" spans="1:55" ht="14.25" x14ac:dyDescent="0.25">
      <c r="A360" s="49" t="s">
        <v>2776</v>
      </c>
      <c r="B360" s="38" t="s">
        <v>1513</v>
      </c>
      <c r="C360" s="45" t="s">
        <v>2038</v>
      </c>
      <c r="D360" s="46">
        <v>154</v>
      </c>
      <c r="E360" s="80">
        <v>20950</v>
      </c>
      <c r="F360" s="46">
        <v>319.93299999999999</v>
      </c>
      <c r="G360" s="46">
        <v>7.5018900000000004</v>
      </c>
      <c r="H360" s="46">
        <v>303</v>
      </c>
      <c r="I360" s="46">
        <v>334</v>
      </c>
      <c r="J360" s="46">
        <v>1522.57</v>
      </c>
      <c r="K360" s="46">
        <v>4.4937699999999996</v>
      </c>
      <c r="L360" s="46">
        <v>1513</v>
      </c>
      <c r="M360" s="46">
        <v>1531</v>
      </c>
      <c r="N360" s="46">
        <v>200</v>
      </c>
      <c r="O360" s="46">
        <v>0</v>
      </c>
      <c r="P360" s="46">
        <v>200</v>
      </c>
      <c r="Q360" s="46">
        <v>200</v>
      </c>
      <c r="R360" s="46">
        <v>10.6189</v>
      </c>
      <c r="S360" s="46">
        <v>2.9735499999999999</v>
      </c>
      <c r="T360" s="46">
        <v>3</v>
      </c>
      <c r="U360" s="46">
        <v>15</v>
      </c>
      <c r="V360" s="46">
        <v>43.599499999999999</v>
      </c>
      <c r="W360" s="46">
        <v>6.6884300000000003</v>
      </c>
      <c r="X360" s="46">
        <v>13</v>
      </c>
      <c r="Y360" s="46">
        <v>54</v>
      </c>
      <c r="Z360" s="46">
        <v>440.52600000000001</v>
      </c>
      <c r="AA360" s="46">
        <v>13.871600000000001</v>
      </c>
      <c r="AB360" s="46">
        <v>367</v>
      </c>
      <c r="AC360" s="46">
        <v>496</v>
      </c>
      <c r="AD360" s="46">
        <v>9229020</v>
      </c>
      <c r="AE360" s="46">
        <v>335.59800000000001</v>
      </c>
      <c r="AF360" s="46">
        <v>10.255100000000001</v>
      </c>
      <c r="AG360" s="46">
        <v>281</v>
      </c>
      <c r="AH360" s="46">
        <v>376</v>
      </c>
      <c r="AI360" s="46">
        <v>7030780</v>
      </c>
      <c r="AJ360" s="46">
        <v>307.90600000000001</v>
      </c>
      <c r="AK360" s="46">
        <v>9.3044200000000004</v>
      </c>
      <c r="AL360" s="46">
        <v>259</v>
      </c>
      <c r="AM360" s="46">
        <v>345</v>
      </c>
      <c r="AN360" s="46">
        <v>6450630</v>
      </c>
      <c r="AO360" s="46">
        <v>2.0647000000000002</v>
      </c>
      <c r="AP360" s="46">
        <v>0.28861999999999999</v>
      </c>
      <c r="AQ360" s="46">
        <v>1.50064</v>
      </c>
      <c r="AR360" s="46">
        <v>2.7344300000000001</v>
      </c>
      <c r="AS360" s="46">
        <v>43255.4</v>
      </c>
      <c r="AT360" s="46">
        <v>2.2083599999999999</v>
      </c>
      <c r="AU360" s="46">
        <v>1.62368</v>
      </c>
      <c r="AV360" s="46">
        <v>2.9037899999999999</v>
      </c>
      <c r="AW360" s="46">
        <v>0.29993300000000001</v>
      </c>
      <c r="AX360" s="46">
        <v>46265.2</v>
      </c>
      <c r="AY360" s="46">
        <v>3.2112099999999999</v>
      </c>
      <c r="AZ360" s="46">
        <v>0.37537700000000002</v>
      </c>
      <c r="BA360" s="46">
        <v>2.4298600000000001</v>
      </c>
      <c r="BB360" s="46">
        <v>4.0896400000000002</v>
      </c>
      <c r="BC360" s="46">
        <v>67274.8</v>
      </c>
    </row>
    <row r="361" spans="1:55" ht="14.25" x14ac:dyDescent="0.25">
      <c r="A361" s="49" t="s">
        <v>2777</v>
      </c>
      <c r="B361" s="38" t="s">
        <v>294</v>
      </c>
      <c r="C361" s="45" t="s">
        <v>2039</v>
      </c>
      <c r="D361" s="46">
        <v>155</v>
      </c>
      <c r="E361" s="80">
        <v>29822</v>
      </c>
      <c r="F361" s="46">
        <v>307.81700000000001</v>
      </c>
      <c r="G361" s="46">
        <v>16.435500000000001</v>
      </c>
      <c r="H361" s="46">
        <v>283</v>
      </c>
      <c r="I361" s="46">
        <v>362</v>
      </c>
      <c r="J361" s="46">
        <v>1338.48</v>
      </c>
      <c r="K361" s="46">
        <v>13.6539</v>
      </c>
      <c r="L361" s="46">
        <v>1307</v>
      </c>
      <c r="M361" s="46">
        <v>1363</v>
      </c>
      <c r="N361" s="46">
        <v>195.64099999999999</v>
      </c>
      <c r="O361" s="46">
        <v>23.384499999999999</v>
      </c>
      <c r="P361" s="46">
        <v>24</v>
      </c>
      <c r="Q361" s="46">
        <v>200</v>
      </c>
      <c r="R361" s="46">
        <v>10.0854</v>
      </c>
      <c r="S361" s="46">
        <v>5.9062599999999996</v>
      </c>
      <c r="T361" s="46">
        <v>3</v>
      </c>
      <c r="U361" s="46">
        <v>45</v>
      </c>
      <c r="V361" s="46">
        <v>64.595399999999998</v>
      </c>
      <c r="W361" s="46">
        <v>7.6172800000000001</v>
      </c>
      <c r="X361" s="46">
        <v>48</v>
      </c>
      <c r="Y361" s="46">
        <v>100</v>
      </c>
      <c r="Z361" s="46">
        <v>613.47699999999998</v>
      </c>
      <c r="AA361" s="46">
        <v>43.485100000000003</v>
      </c>
      <c r="AB361" s="46">
        <v>531</v>
      </c>
      <c r="AC361" s="46">
        <v>730</v>
      </c>
      <c r="AD361" s="46">
        <v>18283500</v>
      </c>
      <c r="AE361" s="46">
        <v>465.411</v>
      </c>
      <c r="AF361" s="46">
        <v>32.477200000000003</v>
      </c>
      <c r="AG361" s="46">
        <v>404</v>
      </c>
      <c r="AH361" s="46">
        <v>553</v>
      </c>
      <c r="AI361" s="46">
        <v>13870600</v>
      </c>
      <c r="AJ361" s="46">
        <v>426.50299999999999</v>
      </c>
      <c r="AK361" s="46">
        <v>29.630500000000001</v>
      </c>
      <c r="AL361" s="46">
        <v>370</v>
      </c>
      <c r="AM361" s="46">
        <v>506</v>
      </c>
      <c r="AN361" s="46">
        <v>12711100</v>
      </c>
      <c r="AO361" s="46">
        <v>1.72959</v>
      </c>
      <c r="AP361" s="46">
        <v>0.47031800000000001</v>
      </c>
      <c r="AQ361" s="46">
        <v>0.52402199999999999</v>
      </c>
      <c r="AR361" s="46">
        <v>3.7353299999999998</v>
      </c>
      <c r="AS361" s="46">
        <v>51546.9</v>
      </c>
      <c r="AT361" s="46">
        <v>1.85826</v>
      </c>
      <c r="AU361" s="46">
        <v>0.56740699999999999</v>
      </c>
      <c r="AV361" s="46">
        <v>3.94049</v>
      </c>
      <c r="AW361" s="46">
        <v>0.48806300000000002</v>
      </c>
      <c r="AX361" s="46">
        <v>55381.8</v>
      </c>
      <c r="AY361" s="46">
        <v>2.8719800000000002</v>
      </c>
      <c r="AZ361" s="46">
        <v>0.63507100000000005</v>
      </c>
      <c r="BA361" s="46">
        <v>1.23034</v>
      </c>
      <c r="BB361" s="46">
        <v>5.4974499999999997</v>
      </c>
      <c r="BC361" s="46">
        <v>85593.7</v>
      </c>
    </row>
    <row r="362" spans="1:55" ht="14.25" x14ac:dyDescent="0.25">
      <c r="A362" s="49" t="s">
        <v>2778</v>
      </c>
      <c r="B362" s="38" t="s">
        <v>1364</v>
      </c>
      <c r="C362" s="45" t="s">
        <v>2040</v>
      </c>
      <c r="D362" s="46">
        <v>156</v>
      </c>
      <c r="E362" s="80">
        <v>6664</v>
      </c>
      <c r="F362" s="46">
        <v>271.52499999999998</v>
      </c>
      <c r="G362" s="46">
        <v>6.6837299999999997</v>
      </c>
      <c r="H362" s="46">
        <v>258</v>
      </c>
      <c r="I362" s="46">
        <v>294</v>
      </c>
      <c r="J362" s="46">
        <v>1397.95</v>
      </c>
      <c r="K362" s="46">
        <v>8.1323500000000006</v>
      </c>
      <c r="L362" s="46">
        <v>1377</v>
      </c>
      <c r="M362" s="46">
        <v>1418</v>
      </c>
      <c r="N362" s="46">
        <v>200</v>
      </c>
      <c r="O362" s="46">
        <v>0</v>
      </c>
      <c r="P362" s="46">
        <v>200</v>
      </c>
      <c r="Q362" s="46">
        <v>200</v>
      </c>
      <c r="R362" s="46">
        <v>14.9764</v>
      </c>
      <c r="S362" s="46">
        <v>2.9324499999999998</v>
      </c>
      <c r="T362" s="46">
        <v>7</v>
      </c>
      <c r="U362" s="46">
        <v>45</v>
      </c>
      <c r="V362" s="46">
        <v>59.985900000000001</v>
      </c>
      <c r="W362" s="46">
        <v>0.93586899999999995</v>
      </c>
      <c r="X362" s="46">
        <v>50</v>
      </c>
      <c r="Y362" s="46">
        <v>70</v>
      </c>
      <c r="Z362" s="46">
        <v>506.88400000000001</v>
      </c>
      <c r="AA362" s="46">
        <v>13.801299999999999</v>
      </c>
      <c r="AB362" s="46">
        <v>476</v>
      </c>
      <c r="AC362" s="46">
        <v>547</v>
      </c>
      <c r="AD362" s="46">
        <v>3372810</v>
      </c>
      <c r="AE362" s="46">
        <v>384.89499999999998</v>
      </c>
      <c r="AF362" s="46">
        <v>10.4711</v>
      </c>
      <c r="AG362" s="46">
        <v>362</v>
      </c>
      <c r="AH362" s="46">
        <v>415</v>
      </c>
      <c r="AI362" s="46">
        <v>2561090</v>
      </c>
      <c r="AJ362" s="46">
        <v>352.75299999999999</v>
      </c>
      <c r="AK362" s="46">
        <v>9.5903700000000001</v>
      </c>
      <c r="AL362" s="46">
        <v>332</v>
      </c>
      <c r="AM362" s="46">
        <v>380</v>
      </c>
      <c r="AN362" s="46">
        <v>2347220</v>
      </c>
      <c r="AO362" s="46">
        <v>1.52339</v>
      </c>
      <c r="AP362" s="46">
        <v>0.13387099999999999</v>
      </c>
      <c r="AQ362" s="46">
        <v>0.96628099999999995</v>
      </c>
      <c r="AR362" s="46">
        <v>2.4369399999999999</v>
      </c>
      <c r="AS362" s="46">
        <v>10136.6</v>
      </c>
      <c r="AT362" s="46">
        <v>1.6449199999999999</v>
      </c>
      <c r="AU362" s="46">
        <v>1.0670200000000001</v>
      </c>
      <c r="AV362" s="46">
        <v>2.5925699999999998</v>
      </c>
      <c r="AW362" s="46">
        <v>0.13874500000000001</v>
      </c>
      <c r="AX362" s="46">
        <v>10945.3</v>
      </c>
      <c r="AY362" s="46">
        <v>2.5451299999999999</v>
      </c>
      <c r="AZ362" s="46">
        <v>0.17999100000000001</v>
      </c>
      <c r="BA362" s="46">
        <v>1.8033300000000001</v>
      </c>
      <c r="BB362" s="46">
        <v>3.7331400000000001</v>
      </c>
      <c r="BC362" s="46">
        <v>16935.3</v>
      </c>
    </row>
    <row r="363" spans="1:55" ht="14.25" x14ac:dyDescent="0.25">
      <c r="A363" s="49" t="s">
        <v>2779</v>
      </c>
      <c r="B363" s="38" t="s">
        <v>2404</v>
      </c>
      <c r="C363" s="45" t="s">
        <v>2041</v>
      </c>
      <c r="D363" s="46">
        <v>157</v>
      </c>
      <c r="E363" s="80">
        <v>1961</v>
      </c>
      <c r="F363" s="46">
        <v>411.62400000000002</v>
      </c>
      <c r="G363" s="46">
        <v>2.5412699999999999</v>
      </c>
      <c r="H363" s="46">
        <v>406</v>
      </c>
      <c r="I363" s="46">
        <v>415</v>
      </c>
      <c r="J363" s="46">
        <v>1322.86</v>
      </c>
      <c r="K363" s="46">
        <v>1.6680200000000001</v>
      </c>
      <c r="L363" s="46">
        <v>1320</v>
      </c>
      <c r="M363" s="46">
        <v>1326</v>
      </c>
      <c r="N363" s="46">
        <v>200</v>
      </c>
      <c r="O363" s="46">
        <v>0</v>
      </c>
      <c r="P363" s="46">
        <v>200</v>
      </c>
      <c r="Q363" s="46">
        <v>200</v>
      </c>
      <c r="R363" s="46">
        <v>4.0300900000000004</v>
      </c>
      <c r="S363" s="46">
        <v>2.0095700000000001</v>
      </c>
      <c r="T363" s="46">
        <v>3</v>
      </c>
      <c r="U363" s="46">
        <v>15</v>
      </c>
      <c r="V363" s="46">
        <v>37.211100000000002</v>
      </c>
      <c r="W363" s="46">
        <v>15.4315</v>
      </c>
      <c r="X363" s="46">
        <v>13</v>
      </c>
      <c r="Y363" s="46">
        <v>68</v>
      </c>
      <c r="Z363" s="46">
        <v>662.50599999999997</v>
      </c>
      <c r="AA363" s="46">
        <v>52.0779</v>
      </c>
      <c r="AB363" s="46">
        <v>581</v>
      </c>
      <c r="AC363" s="46">
        <v>775</v>
      </c>
      <c r="AD363" s="46">
        <v>1299170</v>
      </c>
      <c r="AE363" s="46">
        <v>505.36700000000002</v>
      </c>
      <c r="AF363" s="46">
        <v>38.109499999999997</v>
      </c>
      <c r="AG363" s="46">
        <v>445</v>
      </c>
      <c r="AH363" s="46">
        <v>588</v>
      </c>
      <c r="AI363" s="46">
        <v>991024</v>
      </c>
      <c r="AJ363" s="46">
        <v>463.976</v>
      </c>
      <c r="AK363" s="46">
        <v>34.593299999999999</v>
      </c>
      <c r="AL363" s="46">
        <v>410</v>
      </c>
      <c r="AM363" s="46">
        <v>539</v>
      </c>
      <c r="AN363" s="46">
        <v>909856</v>
      </c>
      <c r="AO363" s="46">
        <v>5.0871599999999999</v>
      </c>
      <c r="AP363" s="46">
        <v>0.62247200000000003</v>
      </c>
      <c r="AQ363" s="46">
        <v>3.97241</v>
      </c>
      <c r="AR363" s="46">
        <v>6.4971699999999997</v>
      </c>
      <c r="AS363" s="46">
        <v>9975.92</v>
      </c>
      <c r="AT363" s="46">
        <v>5.3471799999999998</v>
      </c>
      <c r="AU363" s="46">
        <v>4.1862399999999997</v>
      </c>
      <c r="AV363" s="46">
        <v>6.8170599999999997</v>
      </c>
      <c r="AW363" s="46">
        <v>0.64983999999999997</v>
      </c>
      <c r="AX363" s="46">
        <v>10485.8</v>
      </c>
      <c r="AY363" s="46">
        <v>7.3701699999999999</v>
      </c>
      <c r="AZ363" s="46">
        <v>0.79637800000000003</v>
      </c>
      <c r="BA363" s="46">
        <v>5.9157700000000002</v>
      </c>
      <c r="BB363" s="46">
        <v>9.1872100000000003</v>
      </c>
      <c r="BC363" s="46">
        <v>14452.9</v>
      </c>
    </row>
    <row r="364" spans="1:55" ht="14.25" x14ac:dyDescent="0.25">
      <c r="A364" s="49" t="s">
        <v>2780</v>
      </c>
      <c r="B364" s="38" t="s">
        <v>2405</v>
      </c>
      <c r="C364" s="45" t="s">
        <v>2042</v>
      </c>
      <c r="D364" s="46">
        <v>159</v>
      </c>
      <c r="E364" s="80">
        <v>17110</v>
      </c>
      <c r="F364" s="46">
        <v>365.53500000000003</v>
      </c>
      <c r="G364" s="46">
        <v>3.5152399999999999</v>
      </c>
      <c r="H364" s="46">
        <v>358</v>
      </c>
      <c r="I364" s="46">
        <v>378</v>
      </c>
      <c r="J364" s="46">
        <v>1487.24</v>
      </c>
      <c r="K364" s="46">
        <v>3.8877000000000002</v>
      </c>
      <c r="L364" s="46">
        <v>1475</v>
      </c>
      <c r="M364" s="46">
        <v>1494</v>
      </c>
      <c r="N364" s="46">
        <v>200</v>
      </c>
      <c r="O364" s="46">
        <v>0</v>
      </c>
      <c r="P364" s="46">
        <v>200</v>
      </c>
      <c r="Q364" s="46">
        <v>200</v>
      </c>
      <c r="R364" s="46">
        <v>15.0482</v>
      </c>
      <c r="S364" s="46">
        <v>5.02393</v>
      </c>
      <c r="T364" s="46">
        <v>3</v>
      </c>
      <c r="U364" s="46">
        <v>26</v>
      </c>
      <c r="V364" s="46">
        <v>44.151400000000002</v>
      </c>
      <c r="W364" s="46">
        <v>10.7385</v>
      </c>
      <c r="X364" s="46">
        <v>19</v>
      </c>
      <c r="Y364" s="46">
        <v>80</v>
      </c>
      <c r="Z364" s="46">
        <v>504.12</v>
      </c>
      <c r="AA364" s="46">
        <v>28.7135</v>
      </c>
      <c r="AB364" s="46">
        <v>447</v>
      </c>
      <c r="AC364" s="46">
        <v>617</v>
      </c>
      <c r="AD364" s="46">
        <v>8625500</v>
      </c>
      <c r="AE364" s="46">
        <v>383.98399999999998</v>
      </c>
      <c r="AF364" s="46">
        <v>20.9419</v>
      </c>
      <c r="AG364" s="46">
        <v>342</v>
      </c>
      <c r="AH364" s="46">
        <v>467</v>
      </c>
      <c r="AI364" s="46">
        <v>6569970</v>
      </c>
      <c r="AJ364" s="46">
        <v>352.32400000000001</v>
      </c>
      <c r="AK364" s="46">
        <v>18.9817</v>
      </c>
      <c r="AL364" s="46">
        <v>315</v>
      </c>
      <c r="AM364" s="46">
        <v>428</v>
      </c>
      <c r="AN364" s="46">
        <v>6028260</v>
      </c>
      <c r="AO364" s="46">
        <v>3.62677</v>
      </c>
      <c r="AP364" s="46">
        <v>0.22333700000000001</v>
      </c>
      <c r="AQ364" s="46">
        <v>2.9102100000000002</v>
      </c>
      <c r="AR364" s="46">
        <v>4.7704899999999997</v>
      </c>
      <c r="AS364" s="46">
        <v>62054</v>
      </c>
      <c r="AT364" s="46">
        <v>3.8287200000000001</v>
      </c>
      <c r="AU364" s="46">
        <v>3.0794299999999999</v>
      </c>
      <c r="AV364" s="46">
        <v>5.0145900000000001</v>
      </c>
      <c r="AW364" s="46">
        <v>0.23289199999999999</v>
      </c>
      <c r="AX364" s="46">
        <v>65509.5</v>
      </c>
      <c r="AY364" s="46">
        <v>5.2960900000000004</v>
      </c>
      <c r="AZ364" s="46">
        <v>0.28312300000000001</v>
      </c>
      <c r="BA364" s="46">
        <v>4.4161000000000001</v>
      </c>
      <c r="BB364" s="46">
        <v>6.7899500000000002</v>
      </c>
      <c r="BC364" s="46">
        <v>90616</v>
      </c>
    </row>
    <row r="365" spans="1:55" ht="14.25" x14ac:dyDescent="0.25">
      <c r="A365" s="49" t="s">
        <v>2781</v>
      </c>
      <c r="B365" s="38" t="s">
        <v>754</v>
      </c>
      <c r="C365" s="45" t="s">
        <v>2043</v>
      </c>
      <c r="D365" s="46">
        <v>160</v>
      </c>
      <c r="E365" s="80">
        <v>25317</v>
      </c>
      <c r="F365" s="46">
        <v>287.25700000000001</v>
      </c>
      <c r="G365" s="46">
        <v>9.15625</v>
      </c>
      <c r="H365" s="46">
        <v>266</v>
      </c>
      <c r="I365" s="46">
        <v>303</v>
      </c>
      <c r="J365" s="46">
        <v>1373.44</v>
      </c>
      <c r="K365" s="46">
        <v>6.0904999999999996</v>
      </c>
      <c r="L365" s="46">
        <v>1357</v>
      </c>
      <c r="M365" s="46">
        <v>1387</v>
      </c>
      <c r="N365" s="46">
        <v>200</v>
      </c>
      <c r="O365" s="46">
        <v>0</v>
      </c>
      <c r="P365" s="46">
        <v>200</v>
      </c>
      <c r="Q365" s="46">
        <v>200</v>
      </c>
      <c r="R365" s="46">
        <v>10.0366</v>
      </c>
      <c r="S365" s="46">
        <v>5.17584</v>
      </c>
      <c r="T365" s="46">
        <v>3</v>
      </c>
      <c r="U365" s="46">
        <v>45</v>
      </c>
      <c r="V365" s="46">
        <v>54.707599999999999</v>
      </c>
      <c r="W365" s="46">
        <v>6.0473400000000002</v>
      </c>
      <c r="X365" s="46">
        <v>40</v>
      </c>
      <c r="Y365" s="46">
        <v>80</v>
      </c>
      <c r="Z365" s="46">
        <v>531.30899999999997</v>
      </c>
      <c r="AA365" s="46">
        <v>22.524799999999999</v>
      </c>
      <c r="AB365" s="46">
        <v>482</v>
      </c>
      <c r="AC365" s="46">
        <v>617</v>
      </c>
      <c r="AD365" s="46">
        <v>13407000</v>
      </c>
      <c r="AE365" s="46">
        <v>403.822</v>
      </c>
      <c r="AF365" s="46">
        <v>16.7469</v>
      </c>
      <c r="AG365" s="46">
        <v>367</v>
      </c>
      <c r="AH365" s="46">
        <v>467</v>
      </c>
      <c r="AI365" s="46">
        <v>10190000</v>
      </c>
      <c r="AJ365" s="46">
        <v>370.31200000000001</v>
      </c>
      <c r="AK365" s="46">
        <v>15.2797</v>
      </c>
      <c r="AL365" s="46">
        <v>337</v>
      </c>
      <c r="AM365" s="46">
        <v>428</v>
      </c>
      <c r="AN365" s="46">
        <v>9344450</v>
      </c>
      <c r="AO365" s="46">
        <v>1.57656</v>
      </c>
      <c r="AP365" s="46">
        <v>0.248027</v>
      </c>
      <c r="AQ365" s="46">
        <v>1.0681700000000001</v>
      </c>
      <c r="AR365" s="46">
        <v>3.2263500000000001</v>
      </c>
      <c r="AS365" s="46">
        <v>39783</v>
      </c>
      <c r="AT365" s="46">
        <v>1.70096</v>
      </c>
      <c r="AU365" s="46">
        <v>1.1705700000000001</v>
      </c>
      <c r="AV365" s="46">
        <v>3.4117899999999999</v>
      </c>
      <c r="AW365" s="46">
        <v>0.25698100000000001</v>
      </c>
      <c r="AX365" s="46">
        <v>42922</v>
      </c>
      <c r="AY365" s="46">
        <v>2.6302099999999999</v>
      </c>
      <c r="AZ365" s="46">
        <v>0.32980999999999999</v>
      </c>
      <c r="BA365" s="46">
        <v>1.97644</v>
      </c>
      <c r="BB365" s="46">
        <v>4.7910700000000004</v>
      </c>
      <c r="BC365" s="46">
        <v>66370.600000000006</v>
      </c>
    </row>
    <row r="366" spans="1:55" ht="14.25" x14ac:dyDescent="0.25">
      <c r="A366" s="49" t="s">
        <v>2782</v>
      </c>
      <c r="B366" s="38" t="s">
        <v>760</v>
      </c>
      <c r="C366" s="45" t="s">
        <v>2044</v>
      </c>
      <c r="D366" s="46">
        <v>161</v>
      </c>
      <c r="E366" s="80">
        <v>22700</v>
      </c>
      <c r="F366" s="46">
        <v>625.75300000000004</v>
      </c>
      <c r="G366" s="46">
        <v>8.9409299999999998</v>
      </c>
      <c r="H366" s="46">
        <v>609</v>
      </c>
      <c r="I366" s="46">
        <v>645</v>
      </c>
      <c r="J366" s="46">
        <v>1115.98</v>
      </c>
      <c r="K366" s="46">
        <v>5.8504800000000001</v>
      </c>
      <c r="L366" s="46">
        <v>1103</v>
      </c>
      <c r="M366" s="46">
        <v>1129</v>
      </c>
      <c r="N366" s="46">
        <v>200</v>
      </c>
      <c r="O366" s="46">
        <v>0</v>
      </c>
      <c r="P366" s="46">
        <v>200</v>
      </c>
      <c r="Q366" s="46">
        <v>200</v>
      </c>
      <c r="R366" s="46">
        <v>15.9968</v>
      </c>
      <c r="S366" s="46">
        <v>15.0913</v>
      </c>
      <c r="T366" s="46">
        <v>3</v>
      </c>
      <c r="U366" s="46">
        <v>45</v>
      </c>
      <c r="V366" s="46">
        <v>79.409499999999994</v>
      </c>
      <c r="W366" s="46">
        <v>23.167899999999999</v>
      </c>
      <c r="X366" s="46">
        <v>20</v>
      </c>
      <c r="Y366" s="46">
        <v>100</v>
      </c>
      <c r="Z366" s="46">
        <v>1519.84</v>
      </c>
      <c r="AA366" s="46">
        <v>186.46600000000001</v>
      </c>
      <c r="AB366" s="46">
        <v>1091</v>
      </c>
      <c r="AC366" s="46">
        <v>1759</v>
      </c>
      <c r="AD366" s="46">
        <v>34500400</v>
      </c>
      <c r="AE366" s="46">
        <v>1149.47</v>
      </c>
      <c r="AF366" s="46">
        <v>136.27699999999999</v>
      </c>
      <c r="AG366" s="46">
        <v>835</v>
      </c>
      <c r="AH366" s="46">
        <v>1325</v>
      </c>
      <c r="AI366" s="46">
        <v>26092900</v>
      </c>
      <c r="AJ366" s="46">
        <v>1052.3800000000001</v>
      </c>
      <c r="AK366" s="46">
        <v>123.414</v>
      </c>
      <c r="AL366" s="46">
        <v>767</v>
      </c>
      <c r="AM366" s="46">
        <v>1212</v>
      </c>
      <c r="AN366" s="46">
        <v>23888900</v>
      </c>
      <c r="AO366" s="46">
        <v>17.0243</v>
      </c>
      <c r="AP366" s="46">
        <v>3.2699600000000002</v>
      </c>
      <c r="AQ366" s="46">
        <v>10.5938</v>
      </c>
      <c r="AR366" s="46">
        <v>30.1693</v>
      </c>
      <c r="AS366" s="46">
        <v>386452</v>
      </c>
      <c r="AT366" s="46">
        <v>17.706099999999999</v>
      </c>
      <c r="AU366" s="46">
        <v>11.0311</v>
      </c>
      <c r="AV366" s="46">
        <v>31.3767</v>
      </c>
      <c r="AW366" s="46">
        <v>3.3976000000000002</v>
      </c>
      <c r="AX366" s="46">
        <v>401929</v>
      </c>
      <c r="AY366" s="46">
        <v>24.569600000000001</v>
      </c>
      <c r="AZ366" s="46">
        <v>4.4926399999999997</v>
      </c>
      <c r="BA366" s="46">
        <v>15.6837</v>
      </c>
      <c r="BB366" s="46">
        <v>42.437800000000003</v>
      </c>
      <c r="BC366" s="46">
        <v>557730</v>
      </c>
    </row>
    <row r="367" spans="1:55" ht="14.25" x14ac:dyDescent="0.25">
      <c r="A367" s="49" t="s">
        <v>2783</v>
      </c>
      <c r="B367" s="38" t="s">
        <v>766</v>
      </c>
      <c r="C367" s="45" t="s">
        <v>2045</v>
      </c>
      <c r="D367" s="46">
        <v>162</v>
      </c>
      <c r="E367" s="80">
        <v>24864</v>
      </c>
      <c r="F367" s="46">
        <v>375.41800000000001</v>
      </c>
      <c r="G367" s="46">
        <v>11.798400000000001</v>
      </c>
      <c r="H367" s="46">
        <v>359</v>
      </c>
      <c r="I367" s="46">
        <v>408</v>
      </c>
      <c r="J367" s="46">
        <v>1269.31</v>
      </c>
      <c r="K367" s="46">
        <v>4.1073300000000001</v>
      </c>
      <c r="L367" s="46">
        <v>1255</v>
      </c>
      <c r="M367" s="46">
        <v>1279</v>
      </c>
      <c r="N367" s="46">
        <v>199.619</v>
      </c>
      <c r="O367" s="46">
        <v>6.1196299999999999</v>
      </c>
      <c r="P367" s="46">
        <v>64</v>
      </c>
      <c r="Q367" s="46">
        <v>200</v>
      </c>
      <c r="R367" s="46">
        <v>10.616400000000001</v>
      </c>
      <c r="S367" s="46">
        <v>6.9116</v>
      </c>
      <c r="T367" s="46">
        <v>3</v>
      </c>
      <c r="U367" s="46">
        <v>45</v>
      </c>
      <c r="V367" s="46">
        <v>63.553199999999997</v>
      </c>
      <c r="W367" s="46">
        <v>13.1912</v>
      </c>
      <c r="X367" s="46">
        <v>13</v>
      </c>
      <c r="Y367" s="46">
        <v>100</v>
      </c>
      <c r="Z367" s="46">
        <v>771.33</v>
      </c>
      <c r="AA367" s="46">
        <v>49.692399999999999</v>
      </c>
      <c r="AB367" s="46">
        <v>607</v>
      </c>
      <c r="AC367" s="46">
        <v>942</v>
      </c>
      <c r="AD367" s="46">
        <v>19166800</v>
      </c>
      <c r="AE367" s="46">
        <v>585.28800000000001</v>
      </c>
      <c r="AF367" s="46">
        <v>36.2042</v>
      </c>
      <c r="AG367" s="46">
        <v>465</v>
      </c>
      <c r="AH367" s="46">
        <v>710</v>
      </c>
      <c r="AI367" s="46">
        <v>14543800</v>
      </c>
      <c r="AJ367" s="46">
        <v>536.42200000000003</v>
      </c>
      <c r="AK367" s="46">
        <v>32.754899999999999</v>
      </c>
      <c r="AL367" s="46">
        <v>428</v>
      </c>
      <c r="AM367" s="46">
        <v>649</v>
      </c>
      <c r="AN367" s="46">
        <v>13329500</v>
      </c>
      <c r="AO367" s="46">
        <v>4.0149100000000004</v>
      </c>
      <c r="AP367" s="46">
        <v>0.689299</v>
      </c>
      <c r="AQ367" s="46">
        <v>2.2867199999999999</v>
      </c>
      <c r="AR367" s="46">
        <v>6.15944</v>
      </c>
      <c r="AS367" s="46">
        <v>99766.5</v>
      </c>
      <c r="AT367" s="46">
        <v>4.22804</v>
      </c>
      <c r="AU367" s="46">
        <v>2.43249</v>
      </c>
      <c r="AV367" s="46">
        <v>6.46699</v>
      </c>
      <c r="AW367" s="46">
        <v>0.71537499999999998</v>
      </c>
      <c r="AX367" s="46">
        <v>105063</v>
      </c>
      <c r="AY367" s="46">
        <v>6.0091000000000001</v>
      </c>
      <c r="AZ367" s="46">
        <v>0.92452000000000001</v>
      </c>
      <c r="BA367" s="46">
        <v>3.7311999999999999</v>
      </c>
      <c r="BB367" s="46">
        <v>8.7653999999999996</v>
      </c>
      <c r="BC367" s="46">
        <v>149320</v>
      </c>
    </row>
    <row r="368" spans="1:55" ht="14.25" x14ac:dyDescent="0.25">
      <c r="A368" s="49" t="s">
        <v>2784</v>
      </c>
      <c r="B368" s="38" t="s">
        <v>314</v>
      </c>
      <c r="C368" s="45" t="s">
        <v>2046</v>
      </c>
      <c r="D368" s="46">
        <v>164</v>
      </c>
      <c r="E368" s="80">
        <v>24798</v>
      </c>
      <c r="F368" s="46">
        <v>738.94799999999998</v>
      </c>
      <c r="G368" s="46">
        <v>15.4518</v>
      </c>
      <c r="H368" s="46">
        <v>706</v>
      </c>
      <c r="I368" s="46">
        <v>765</v>
      </c>
      <c r="J368" s="46">
        <v>1053.81</v>
      </c>
      <c r="K368" s="46">
        <v>4.7462099999999996</v>
      </c>
      <c r="L368" s="46">
        <v>1042</v>
      </c>
      <c r="M368" s="46">
        <v>1064</v>
      </c>
      <c r="N368" s="46">
        <v>183.69200000000001</v>
      </c>
      <c r="O368" s="46">
        <v>35.8352</v>
      </c>
      <c r="P368" s="46">
        <v>18</v>
      </c>
      <c r="Q368" s="46">
        <v>200</v>
      </c>
      <c r="R368" s="46">
        <v>7.4240700000000004</v>
      </c>
      <c r="S368" s="46">
        <v>7.9941599999999999</v>
      </c>
      <c r="T368" s="46">
        <v>3</v>
      </c>
      <c r="U368" s="46">
        <v>33</v>
      </c>
      <c r="V368" s="46">
        <v>65.119299999999996</v>
      </c>
      <c r="W368" s="46">
        <v>28.1065</v>
      </c>
      <c r="X368" s="46">
        <v>13</v>
      </c>
      <c r="Y368" s="46">
        <v>100</v>
      </c>
      <c r="Z368" s="46">
        <v>1762.05</v>
      </c>
      <c r="AA368" s="46">
        <v>270.846</v>
      </c>
      <c r="AB368" s="46">
        <v>1261</v>
      </c>
      <c r="AC368" s="46">
        <v>2182</v>
      </c>
      <c r="AD368" s="46">
        <v>43695300</v>
      </c>
      <c r="AE368" s="46">
        <v>1336.2</v>
      </c>
      <c r="AF368" s="46">
        <v>197.654</v>
      </c>
      <c r="AG368" s="46">
        <v>967</v>
      </c>
      <c r="AH368" s="46">
        <v>1645</v>
      </c>
      <c r="AI368" s="46">
        <v>33135000</v>
      </c>
      <c r="AJ368" s="46">
        <v>1224.43</v>
      </c>
      <c r="AK368" s="46">
        <v>178.886</v>
      </c>
      <c r="AL368" s="46">
        <v>889</v>
      </c>
      <c r="AM368" s="46">
        <v>1504</v>
      </c>
      <c r="AN368" s="46">
        <v>30363300</v>
      </c>
      <c r="AO368" s="46">
        <v>26.4588</v>
      </c>
      <c r="AP368" s="46">
        <v>7.5074699999999996</v>
      </c>
      <c r="AQ368" s="46">
        <v>8.2256300000000007</v>
      </c>
      <c r="AR368" s="46">
        <v>41.847299999999997</v>
      </c>
      <c r="AS368" s="46">
        <v>656125</v>
      </c>
      <c r="AT368" s="46">
        <v>27.507300000000001</v>
      </c>
      <c r="AU368" s="46">
        <v>8.5800699999999992</v>
      </c>
      <c r="AV368" s="46">
        <v>43.550600000000003</v>
      </c>
      <c r="AW368" s="46">
        <v>7.8110600000000003</v>
      </c>
      <c r="AX368" s="46">
        <v>682125</v>
      </c>
      <c r="AY368" s="46">
        <v>38.154400000000003</v>
      </c>
      <c r="AZ368" s="46">
        <v>10.3894</v>
      </c>
      <c r="BA368" s="46">
        <v>12.576700000000001</v>
      </c>
      <c r="BB368" s="46">
        <v>59.201099999999997</v>
      </c>
      <c r="BC368" s="46">
        <v>946154</v>
      </c>
    </row>
    <row r="369" spans="1:55" ht="14.25" x14ac:dyDescent="0.25">
      <c r="A369" s="49" t="s">
        <v>2785</v>
      </c>
      <c r="B369" s="38" t="s">
        <v>336</v>
      </c>
      <c r="C369" s="45" t="s">
        <v>2047</v>
      </c>
      <c r="D369" s="46">
        <v>165</v>
      </c>
      <c r="E369" s="80">
        <v>28064</v>
      </c>
      <c r="F369" s="46">
        <v>495.19400000000002</v>
      </c>
      <c r="G369" s="46">
        <v>11.0823</v>
      </c>
      <c r="H369" s="46">
        <v>476</v>
      </c>
      <c r="I369" s="46">
        <v>522</v>
      </c>
      <c r="J369" s="46">
        <v>1219.57</v>
      </c>
      <c r="K369" s="46">
        <v>8.4783799999999996</v>
      </c>
      <c r="L369" s="46">
        <v>1202</v>
      </c>
      <c r="M369" s="46">
        <v>1235</v>
      </c>
      <c r="N369" s="46">
        <v>200</v>
      </c>
      <c r="O369" s="46">
        <v>0</v>
      </c>
      <c r="P369" s="46">
        <v>200</v>
      </c>
      <c r="Q369" s="46">
        <v>200</v>
      </c>
      <c r="R369" s="46">
        <v>8.2142199999999992</v>
      </c>
      <c r="S369" s="46">
        <v>8.3766400000000001</v>
      </c>
      <c r="T369" s="46">
        <v>3</v>
      </c>
      <c r="U369" s="46">
        <v>36</v>
      </c>
      <c r="V369" s="46">
        <v>59.131500000000003</v>
      </c>
      <c r="W369" s="46">
        <v>14.566700000000001</v>
      </c>
      <c r="X369" s="46">
        <v>40</v>
      </c>
      <c r="Y369" s="46">
        <v>100</v>
      </c>
      <c r="Z369" s="46">
        <v>977.65899999999999</v>
      </c>
      <c r="AA369" s="46">
        <v>82.246600000000001</v>
      </c>
      <c r="AB369" s="46">
        <v>871</v>
      </c>
      <c r="AC369" s="46">
        <v>1262</v>
      </c>
      <c r="AD369" s="46">
        <v>27437000</v>
      </c>
      <c r="AE369" s="46">
        <v>742.65099999999995</v>
      </c>
      <c r="AF369" s="46">
        <v>60.213000000000001</v>
      </c>
      <c r="AG369" s="46">
        <v>664</v>
      </c>
      <c r="AH369" s="46">
        <v>951</v>
      </c>
      <c r="AI369" s="46">
        <v>20841800</v>
      </c>
      <c r="AJ369" s="46">
        <v>680.81899999999996</v>
      </c>
      <c r="AK369" s="46">
        <v>54.545999999999999</v>
      </c>
      <c r="AL369" s="46">
        <v>610</v>
      </c>
      <c r="AM369" s="46">
        <v>870</v>
      </c>
      <c r="AN369" s="46">
        <v>19106500</v>
      </c>
      <c r="AO369" s="46">
        <v>8.6853999999999996</v>
      </c>
      <c r="AP369" s="46">
        <v>0.72663599999999995</v>
      </c>
      <c r="AQ369" s="46">
        <v>7.0083000000000002</v>
      </c>
      <c r="AR369" s="46">
        <v>11.208500000000001</v>
      </c>
      <c r="AS369" s="46">
        <v>243747</v>
      </c>
      <c r="AT369" s="46">
        <v>9.0723599999999998</v>
      </c>
      <c r="AU369" s="46">
        <v>7.3335100000000004</v>
      </c>
      <c r="AV369" s="46">
        <v>11.6777</v>
      </c>
      <c r="AW369" s="46">
        <v>0.75168100000000004</v>
      </c>
      <c r="AX369" s="46">
        <v>254607</v>
      </c>
      <c r="AY369" s="46">
        <v>12.504799999999999</v>
      </c>
      <c r="AZ369" s="46">
        <v>1.0257000000000001</v>
      </c>
      <c r="BA369" s="46">
        <v>10.182</v>
      </c>
      <c r="BB369" s="46">
        <v>16.098500000000001</v>
      </c>
      <c r="BC369" s="46">
        <v>350933</v>
      </c>
    </row>
    <row r="370" spans="1:55" x14ac:dyDescent="0.25">
      <c r="A370" s="49" t="s">
        <v>2786</v>
      </c>
      <c r="B370" s="38" t="s">
        <v>785</v>
      </c>
      <c r="C370" s="45" t="s">
        <v>2048</v>
      </c>
      <c r="D370" s="46">
        <v>166</v>
      </c>
      <c r="E370" s="80">
        <v>29168</v>
      </c>
      <c r="F370" s="46">
        <v>497.68099999999998</v>
      </c>
      <c r="G370" s="46">
        <v>24.166599999999999</v>
      </c>
      <c r="H370" s="46">
        <v>444</v>
      </c>
      <c r="I370" s="46">
        <v>554</v>
      </c>
      <c r="J370" s="46">
        <v>1407.1</v>
      </c>
      <c r="K370" s="46">
        <v>8.6094899999999992</v>
      </c>
      <c r="L370" s="46">
        <v>1388</v>
      </c>
      <c r="M370" s="46">
        <v>1422</v>
      </c>
      <c r="N370" s="46">
        <v>159.48599999999999</v>
      </c>
      <c r="O370" s="46">
        <v>40.543700000000001</v>
      </c>
      <c r="P370" s="46">
        <v>75</v>
      </c>
      <c r="Q370" s="46">
        <v>200</v>
      </c>
      <c r="R370" s="46">
        <v>25.484000000000002</v>
      </c>
      <c r="S370" s="46">
        <v>5.3293600000000003</v>
      </c>
      <c r="T370" s="46">
        <v>8</v>
      </c>
      <c r="U370" s="46">
        <v>40</v>
      </c>
      <c r="V370" s="46">
        <v>90.276700000000005</v>
      </c>
      <c r="W370" s="46">
        <v>11.6541</v>
      </c>
      <c r="X370" s="46">
        <v>54</v>
      </c>
      <c r="Y370" s="46">
        <v>100</v>
      </c>
      <c r="Z370" s="46">
        <v>858.54300000000001</v>
      </c>
      <c r="AA370" s="46">
        <v>44.9099</v>
      </c>
      <c r="AB370" s="46">
        <v>703</v>
      </c>
      <c r="AC370" s="46">
        <v>975</v>
      </c>
      <c r="AD370" s="46">
        <v>25042000</v>
      </c>
      <c r="AE370" s="46">
        <v>648.02</v>
      </c>
      <c r="AF370" s="46">
        <v>32.92</v>
      </c>
      <c r="AG370" s="46">
        <v>534</v>
      </c>
      <c r="AH370" s="46">
        <v>734</v>
      </c>
      <c r="AI370" s="46">
        <v>18901400</v>
      </c>
      <c r="AJ370" s="46">
        <v>592.91</v>
      </c>
      <c r="AK370" s="46">
        <v>29.849699999999999</v>
      </c>
      <c r="AL370" s="46">
        <v>490</v>
      </c>
      <c r="AM370" s="46">
        <v>672</v>
      </c>
      <c r="AN370" s="46">
        <v>17294000</v>
      </c>
      <c r="AO370" s="46">
        <v>5.2257699999999998</v>
      </c>
      <c r="AP370" s="46">
        <v>1.4421999999999999</v>
      </c>
      <c r="AQ370" s="46">
        <v>2.8929299999999998</v>
      </c>
      <c r="AR370" s="46">
        <v>9.4748699999999992</v>
      </c>
      <c r="AS370" s="46">
        <v>152425</v>
      </c>
      <c r="AT370" s="46">
        <v>5.4752400000000003</v>
      </c>
      <c r="AU370" s="46">
        <v>3.05891</v>
      </c>
      <c r="AV370" s="46">
        <v>9.8788800000000005</v>
      </c>
      <c r="AW370" s="46">
        <v>1.4946699999999999</v>
      </c>
      <c r="AX370" s="46">
        <v>159702</v>
      </c>
      <c r="AY370" s="46">
        <v>7.6844999999999999</v>
      </c>
      <c r="AZ370" s="46">
        <v>1.9555</v>
      </c>
      <c r="BA370" s="46">
        <v>4.5083599999999997</v>
      </c>
      <c r="BB370" s="46">
        <v>13.4687</v>
      </c>
      <c r="BC370" s="46">
        <v>224142</v>
      </c>
    </row>
    <row r="371" spans="1:55" x14ac:dyDescent="0.25">
      <c r="A371" s="49" t="s">
        <v>2787</v>
      </c>
      <c r="B371" s="38" t="s">
        <v>2406</v>
      </c>
      <c r="C371" s="45" t="s">
        <v>2049</v>
      </c>
      <c r="D371" s="46">
        <v>167</v>
      </c>
      <c r="E371" s="80">
        <v>5669</v>
      </c>
      <c r="F371" s="46">
        <v>284.81700000000001</v>
      </c>
      <c r="G371" s="46">
        <v>6.9777100000000001</v>
      </c>
      <c r="H371" s="46">
        <v>266</v>
      </c>
      <c r="I371" s="46">
        <v>300</v>
      </c>
      <c r="J371" s="46">
        <v>1549.32</v>
      </c>
      <c r="K371" s="46">
        <v>4.7873799999999997</v>
      </c>
      <c r="L371" s="46">
        <v>1535</v>
      </c>
      <c r="M371" s="46">
        <v>1563</v>
      </c>
      <c r="N371" s="46">
        <v>200</v>
      </c>
      <c r="O371" s="46">
        <v>0</v>
      </c>
      <c r="P371" s="46">
        <v>200</v>
      </c>
      <c r="Q371" s="46">
        <v>200</v>
      </c>
      <c r="R371" s="46">
        <v>14.849600000000001</v>
      </c>
      <c r="S371" s="46">
        <v>1.3348500000000001</v>
      </c>
      <c r="T371" s="46">
        <v>3</v>
      </c>
      <c r="U371" s="46">
        <v>15</v>
      </c>
      <c r="V371" s="46">
        <v>57.8752</v>
      </c>
      <c r="W371" s="46">
        <v>9.0374099999999995</v>
      </c>
      <c r="X371" s="46">
        <v>19</v>
      </c>
      <c r="Y371" s="46">
        <v>66</v>
      </c>
      <c r="Z371" s="46">
        <v>421.88400000000001</v>
      </c>
      <c r="AA371" s="46">
        <v>16.18</v>
      </c>
      <c r="AB371" s="46">
        <v>369</v>
      </c>
      <c r="AC371" s="46">
        <v>443</v>
      </c>
      <c r="AD371" s="46">
        <v>2391660</v>
      </c>
      <c r="AE371" s="46">
        <v>320.48</v>
      </c>
      <c r="AF371" s="46">
        <v>11.857100000000001</v>
      </c>
      <c r="AG371" s="46">
        <v>282</v>
      </c>
      <c r="AH371" s="46">
        <v>336</v>
      </c>
      <c r="AI371" s="46">
        <v>1816800</v>
      </c>
      <c r="AJ371" s="46">
        <v>293.70600000000002</v>
      </c>
      <c r="AK371" s="46">
        <v>10.667199999999999</v>
      </c>
      <c r="AL371" s="46">
        <v>259</v>
      </c>
      <c r="AM371" s="46">
        <v>308</v>
      </c>
      <c r="AN371" s="46">
        <v>1665020</v>
      </c>
      <c r="AO371" s="46">
        <v>1.30908</v>
      </c>
      <c r="AP371" s="46">
        <v>0.246776</v>
      </c>
      <c r="AQ371" s="46">
        <v>0.78081299999999998</v>
      </c>
      <c r="AR371" s="46">
        <v>1.9767399999999999</v>
      </c>
      <c r="AS371" s="46">
        <v>7421.15</v>
      </c>
      <c r="AT371" s="46">
        <v>1.4227099999999999</v>
      </c>
      <c r="AU371" s="46">
        <v>0.86414100000000005</v>
      </c>
      <c r="AV371" s="46">
        <v>2.1163500000000002</v>
      </c>
      <c r="AW371" s="46">
        <v>0.25690499999999999</v>
      </c>
      <c r="AX371" s="46">
        <v>8065.37</v>
      </c>
      <c r="AY371" s="46">
        <v>2.2161499999999998</v>
      </c>
      <c r="AZ371" s="46">
        <v>0.31301499999999999</v>
      </c>
      <c r="BA371" s="46">
        <v>1.44858</v>
      </c>
      <c r="BB371" s="46">
        <v>3.07178</v>
      </c>
      <c r="BC371" s="46">
        <v>12563.4</v>
      </c>
    </row>
    <row r="372" spans="1:55" x14ac:dyDescent="0.25">
      <c r="A372" s="49" t="s">
        <v>2788</v>
      </c>
      <c r="B372" s="38" t="s">
        <v>937</v>
      </c>
      <c r="C372" s="45" t="s">
        <v>2050</v>
      </c>
      <c r="D372" s="46">
        <v>169</v>
      </c>
      <c r="E372" s="80">
        <v>25819</v>
      </c>
      <c r="F372" s="46">
        <v>511.56</v>
      </c>
      <c r="G372" s="46">
        <v>6.32972</v>
      </c>
      <c r="H372" s="46">
        <v>501</v>
      </c>
      <c r="I372" s="46">
        <v>524</v>
      </c>
      <c r="J372" s="46">
        <v>1198.43</v>
      </c>
      <c r="K372" s="46">
        <v>5.0138299999999996</v>
      </c>
      <c r="L372" s="46">
        <v>1186</v>
      </c>
      <c r="M372" s="46">
        <v>1207</v>
      </c>
      <c r="N372" s="46">
        <v>200</v>
      </c>
      <c r="O372" s="46">
        <v>0</v>
      </c>
      <c r="P372" s="46">
        <v>200</v>
      </c>
      <c r="Q372" s="46">
        <v>200</v>
      </c>
      <c r="R372" s="46">
        <v>17.456299999999999</v>
      </c>
      <c r="S372" s="46">
        <v>10.7949</v>
      </c>
      <c r="T372" s="46">
        <v>3</v>
      </c>
      <c r="U372" s="46">
        <v>45</v>
      </c>
      <c r="V372" s="46">
        <v>72.805800000000005</v>
      </c>
      <c r="W372" s="46">
        <v>23.486599999999999</v>
      </c>
      <c r="X372" s="46">
        <v>13</v>
      </c>
      <c r="Y372" s="46">
        <v>100</v>
      </c>
      <c r="Z372" s="46">
        <v>1113.98</v>
      </c>
      <c r="AA372" s="46">
        <v>132.11600000000001</v>
      </c>
      <c r="AB372" s="46">
        <v>829</v>
      </c>
      <c r="AC372" s="46">
        <v>1312</v>
      </c>
      <c r="AD372" s="46">
        <v>28761800</v>
      </c>
      <c r="AE372" s="46">
        <v>843.59500000000003</v>
      </c>
      <c r="AF372" s="46">
        <v>96.175399999999996</v>
      </c>
      <c r="AG372" s="46">
        <v>636</v>
      </c>
      <c r="AH372" s="46">
        <v>988</v>
      </c>
      <c r="AI372" s="46">
        <v>21780800</v>
      </c>
      <c r="AJ372" s="46">
        <v>772.62300000000005</v>
      </c>
      <c r="AK372" s="46">
        <v>86.9803</v>
      </c>
      <c r="AL372" s="46">
        <v>585</v>
      </c>
      <c r="AM372" s="46">
        <v>904</v>
      </c>
      <c r="AN372" s="46">
        <v>19948400</v>
      </c>
      <c r="AO372" s="46">
        <v>10.479200000000001</v>
      </c>
      <c r="AP372" s="46">
        <v>1.55396</v>
      </c>
      <c r="AQ372" s="46">
        <v>7.6552499999999997</v>
      </c>
      <c r="AR372" s="46">
        <v>25.944500000000001</v>
      </c>
      <c r="AS372" s="46">
        <v>270563</v>
      </c>
      <c r="AT372" s="46">
        <v>10.9267</v>
      </c>
      <c r="AU372" s="46">
        <v>7.9876500000000004</v>
      </c>
      <c r="AV372" s="46">
        <v>27.0244</v>
      </c>
      <c r="AW372" s="46">
        <v>1.61988</v>
      </c>
      <c r="AX372" s="46">
        <v>282116</v>
      </c>
      <c r="AY372" s="46">
        <v>15.063000000000001</v>
      </c>
      <c r="AZ372" s="46">
        <v>2.0583999999999998</v>
      </c>
      <c r="BA372" s="46">
        <v>11.2643</v>
      </c>
      <c r="BB372" s="46">
        <v>35.7804</v>
      </c>
      <c r="BC372" s="46">
        <v>388910</v>
      </c>
    </row>
    <row r="373" spans="1:55" x14ac:dyDescent="0.25">
      <c r="A373" s="49" t="s">
        <v>2789</v>
      </c>
      <c r="B373" s="38" t="s">
        <v>1004</v>
      </c>
      <c r="C373" s="45" t="s">
        <v>2051</v>
      </c>
      <c r="D373" s="46">
        <v>170</v>
      </c>
      <c r="E373" s="80">
        <v>24574</v>
      </c>
      <c r="F373" s="46">
        <v>476.87099999999998</v>
      </c>
      <c r="G373" s="46">
        <v>5.6913</v>
      </c>
      <c r="H373" s="46">
        <v>453</v>
      </c>
      <c r="I373" s="46">
        <v>485</v>
      </c>
      <c r="J373" s="46">
        <v>1215.26</v>
      </c>
      <c r="K373" s="46">
        <v>3.5487299999999999</v>
      </c>
      <c r="L373" s="46">
        <v>1207</v>
      </c>
      <c r="M373" s="46">
        <v>1225</v>
      </c>
      <c r="N373" s="46">
        <v>200</v>
      </c>
      <c r="O373" s="46">
        <v>0</v>
      </c>
      <c r="P373" s="46">
        <v>200</v>
      </c>
      <c r="Q373" s="46">
        <v>200</v>
      </c>
      <c r="R373" s="46">
        <v>8.3774300000000004</v>
      </c>
      <c r="S373" s="46">
        <v>3.9423900000000001</v>
      </c>
      <c r="T373" s="46">
        <v>3</v>
      </c>
      <c r="U373" s="46">
        <v>45</v>
      </c>
      <c r="V373" s="46">
        <v>44.143799999999999</v>
      </c>
      <c r="W373" s="46">
        <v>5.6740199999999996</v>
      </c>
      <c r="X373" s="46">
        <v>13</v>
      </c>
      <c r="Y373" s="46">
        <v>80</v>
      </c>
      <c r="Z373" s="46">
        <v>887.12400000000002</v>
      </c>
      <c r="AA373" s="46">
        <v>27.305900000000001</v>
      </c>
      <c r="AB373" s="46">
        <v>765</v>
      </c>
      <c r="AC373" s="46">
        <v>1075</v>
      </c>
      <c r="AD373" s="46">
        <v>21773600</v>
      </c>
      <c r="AE373" s="46">
        <v>676.06600000000003</v>
      </c>
      <c r="AF373" s="46">
        <v>20.048400000000001</v>
      </c>
      <c r="AG373" s="46">
        <v>587</v>
      </c>
      <c r="AH373" s="46">
        <v>813</v>
      </c>
      <c r="AI373" s="46">
        <v>16593400</v>
      </c>
      <c r="AJ373" s="46">
        <v>620.41300000000001</v>
      </c>
      <c r="AK373" s="46">
        <v>18.1876</v>
      </c>
      <c r="AL373" s="46">
        <v>539</v>
      </c>
      <c r="AM373" s="46">
        <v>745</v>
      </c>
      <c r="AN373" s="46">
        <v>15227400</v>
      </c>
      <c r="AO373" s="46">
        <v>9.9725999999999999</v>
      </c>
      <c r="AP373" s="46">
        <v>0.74604099999999995</v>
      </c>
      <c r="AQ373" s="46">
        <v>6.7474100000000004</v>
      </c>
      <c r="AR373" s="46">
        <v>14.489800000000001</v>
      </c>
      <c r="AS373" s="46">
        <v>244767</v>
      </c>
      <c r="AT373" s="46">
        <v>10.414400000000001</v>
      </c>
      <c r="AU373" s="46">
        <v>7.0638199999999998</v>
      </c>
      <c r="AV373" s="46">
        <v>15.097899999999999</v>
      </c>
      <c r="AW373" s="46">
        <v>0.77386500000000003</v>
      </c>
      <c r="AX373" s="46">
        <v>255612</v>
      </c>
      <c r="AY373" s="46">
        <v>14.175599999999999</v>
      </c>
      <c r="AZ373" s="46">
        <v>1.0183500000000001</v>
      </c>
      <c r="BA373" s="46">
        <v>9.8085599999999999</v>
      </c>
      <c r="BB373" s="46">
        <v>20.351400000000002</v>
      </c>
      <c r="BC373" s="46">
        <v>347927</v>
      </c>
    </row>
    <row r="374" spans="1:55" x14ac:dyDescent="0.25">
      <c r="A374" s="49" t="s">
        <v>2790</v>
      </c>
      <c r="B374" s="38" t="s">
        <v>2407</v>
      </c>
      <c r="C374" s="45" t="s">
        <v>2052</v>
      </c>
      <c r="D374" s="46">
        <v>171</v>
      </c>
      <c r="E374" s="80">
        <v>10137</v>
      </c>
      <c r="F374" s="46">
        <v>286.26100000000002</v>
      </c>
      <c r="G374" s="46">
        <v>11.385</v>
      </c>
      <c r="H374" s="46">
        <v>262</v>
      </c>
      <c r="I374" s="46">
        <v>308</v>
      </c>
      <c r="J374" s="46">
        <v>1421.72</v>
      </c>
      <c r="K374" s="46">
        <v>10.3459</v>
      </c>
      <c r="L374" s="46">
        <v>1401</v>
      </c>
      <c r="M374" s="46">
        <v>1442</v>
      </c>
      <c r="N374" s="46">
        <v>177.429</v>
      </c>
      <c r="O374" s="46">
        <v>45.737000000000002</v>
      </c>
      <c r="P374" s="46">
        <v>18</v>
      </c>
      <c r="Q374" s="46">
        <v>200</v>
      </c>
      <c r="R374" s="46">
        <v>10.535399999999999</v>
      </c>
      <c r="S374" s="46">
        <v>3.6004399999999999</v>
      </c>
      <c r="T374" s="46">
        <v>4</v>
      </c>
      <c r="U374" s="46">
        <v>15</v>
      </c>
      <c r="V374" s="46">
        <v>62.122799999999998</v>
      </c>
      <c r="W374" s="46">
        <v>8.9395299999999995</v>
      </c>
      <c r="X374" s="46">
        <v>41</v>
      </c>
      <c r="Y374" s="46">
        <v>80</v>
      </c>
      <c r="Z374" s="46">
        <v>512.53599999999994</v>
      </c>
      <c r="AA374" s="46">
        <v>27.2179</v>
      </c>
      <c r="AB374" s="46">
        <v>429</v>
      </c>
      <c r="AC374" s="46">
        <v>593</v>
      </c>
      <c r="AD374" s="46">
        <v>5195580</v>
      </c>
      <c r="AE374" s="46">
        <v>388.94400000000002</v>
      </c>
      <c r="AF374" s="46">
        <v>20.200600000000001</v>
      </c>
      <c r="AG374" s="46">
        <v>327</v>
      </c>
      <c r="AH374" s="46">
        <v>449</v>
      </c>
      <c r="AI374" s="46">
        <v>3942720</v>
      </c>
      <c r="AJ374" s="46">
        <v>356.48200000000003</v>
      </c>
      <c r="AK374" s="46">
        <v>18.395499999999998</v>
      </c>
      <c r="AL374" s="46">
        <v>300</v>
      </c>
      <c r="AM374" s="46">
        <v>411</v>
      </c>
      <c r="AN374" s="46">
        <v>3613650</v>
      </c>
      <c r="AO374" s="46">
        <v>1.0117700000000001</v>
      </c>
      <c r="AP374" s="46">
        <v>0.33148499999999997</v>
      </c>
      <c r="AQ374" s="46">
        <v>0.26352599999999998</v>
      </c>
      <c r="AR374" s="46">
        <v>1.66987</v>
      </c>
      <c r="AS374" s="46">
        <v>10256.4</v>
      </c>
      <c r="AT374" s="46">
        <v>1.10433</v>
      </c>
      <c r="AU374" s="46">
        <v>0.28323900000000002</v>
      </c>
      <c r="AV374" s="46">
        <v>1.7962800000000001</v>
      </c>
      <c r="AW374" s="46">
        <v>0.36144799999999999</v>
      </c>
      <c r="AX374" s="46">
        <v>11194.6</v>
      </c>
      <c r="AY374" s="46">
        <v>1.8330299999999999</v>
      </c>
      <c r="AZ374" s="46">
        <v>0.52874900000000002</v>
      </c>
      <c r="BA374" s="46">
        <v>0.42677599999999999</v>
      </c>
      <c r="BB374" s="46">
        <v>2.7499699999999998</v>
      </c>
      <c r="BC374" s="46">
        <v>18581.400000000001</v>
      </c>
    </row>
    <row r="375" spans="1:55" x14ac:dyDescent="0.25">
      <c r="A375" s="49" t="s">
        <v>2791</v>
      </c>
      <c r="B375" s="38" t="s">
        <v>573</v>
      </c>
      <c r="C375" s="45" t="s">
        <v>2053</v>
      </c>
      <c r="D375" s="46">
        <v>172</v>
      </c>
      <c r="E375" s="80">
        <v>27761</v>
      </c>
      <c r="F375" s="46">
        <v>266.25799999999998</v>
      </c>
      <c r="G375" s="46">
        <v>4.4353800000000003</v>
      </c>
      <c r="H375" s="46">
        <v>251</v>
      </c>
      <c r="I375" s="46">
        <v>273</v>
      </c>
      <c r="J375" s="46">
        <v>1552.33</v>
      </c>
      <c r="K375" s="46">
        <v>4.6367799999999999</v>
      </c>
      <c r="L375" s="46">
        <v>1547</v>
      </c>
      <c r="M375" s="46">
        <v>1569</v>
      </c>
      <c r="N375" s="46">
        <v>200</v>
      </c>
      <c r="O375" s="46">
        <v>0</v>
      </c>
      <c r="P375" s="46">
        <v>200</v>
      </c>
      <c r="Q375" s="46">
        <v>200</v>
      </c>
      <c r="R375" s="46">
        <v>14.2918</v>
      </c>
      <c r="S375" s="46">
        <v>1.74339</v>
      </c>
      <c r="T375" s="46">
        <v>10</v>
      </c>
      <c r="U375" s="46">
        <v>15</v>
      </c>
      <c r="V375" s="46">
        <v>58.765500000000003</v>
      </c>
      <c r="W375" s="46">
        <v>6.1907699999999997</v>
      </c>
      <c r="X375" s="46">
        <v>49</v>
      </c>
      <c r="Y375" s="46">
        <v>66</v>
      </c>
      <c r="Z375" s="46">
        <v>404.06400000000002</v>
      </c>
      <c r="AA375" s="46">
        <v>13.2187</v>
      </c>
      <c r="AB375" s="46">
        <v>369</v>
      </c>
      <c r="AC375" s="46">
        <v>427</v>
      </c>
      <c r="AD375" s="46">
        <v>11217200</v>
      </c>
      <c r="AE375" s="46">
        <v>306.80399999999997</v>
      </c>
      <c r="AF375" s="46">
        <v>9.76492</v>
      </c>
      <c r="AG375" s="46">
        <v>281</v>
      </c>
      <c r="AH375" s="46">
        <v>324</v>
      </c>
      <c r="AI375" s="46">
        <v>8517180</v>
      </c>
      <c r="AJ375" s="46">
        <v>281.16899999999998</v>
      </c>
      <c r="AK375" s="46">
        <v>8.9274199999999997</v>
      </c>
      <c r="AL375" s="46">
        <v>257</v>
      </c>
      <c r="AM375" s="46">
        <v>297</v>
      </c>
      <c r="AN375" s="46">
        <v>7805530</v>
      </c>
      <c r="AO375" s="46">
        <v>1.1353899999999999</v>
      </c>
      <c r="AP375" s="46">
        <v>0.15552199999999999</v>
      </c>
      <c r="AQ375" s="46">
        <v>0.87230399999999997</v>
      </c>
      <c r="AR375" s="46">
        <v>1.3529</v>
      </c>
      <c r="AS375" s="46">
        <v>31519.599999999999</v>
      </c>
      <c r="AT375" s="46">
        <v>1.2423599999999999</v>
      </c>
      <c r="AU375" s="46">
        <v>0.96897699999999998</v>
      </c>
      <c r="AV375" s="46">
        <v>1.46915</v>
      </c>
      <c r="AW375" s="46">
        <v>0.16170300000000001</v>
      </c>
      <c r="AX375" s="46">
        <v>34489.300000000003</v>
      </c>
      <c r="AY375" s="46">
        <v>1.98109</v>
      </c>
      <c r="AZ375" s="46">
        <v>0.19728599999999999</v>
      </c>
      <c r="BA375" s="46">
        <v>1.6350100000000001</v>
      </c>
      <c r="BB375" s="46">
        <v>2.26457</v>
      </c>
      <c r="BC375" s="46">
        <v>54997.2</v>
      </c>
    </row>
    <row r="376" spans="1:55" x14ac:dyDescent="0.25">
      <c r="A376" s="49" t="s">
        <v>2792</v>
      </c>
      <c r="B376" s="38" t="s">
        <v>798</v>
      </c>
      <c r="C376" s="45" t="s">
        <v>2054</v>
      </c>
      <c r="D376" s="46">
        <v>173</v>
      </c>
      <c r="E376" s="80">
        <v>18640</v>
      </c>
      <c r="F376" s="46">
        <v>649.11</v>
      </c>
      <c r="G376" s="46">
        <v>110.843</v>
      </c>
      <c r="H376" s="46">
        <v>436</v>
      </c>
      <c r="I376" s="46">
        <v>850</v>
      </c>
      <c r="J376" s="46">
        <v>1180.27</v>
      </c>
      <c r="K376" s="46">
        <v>19.0762</v>
      </c>
      <c r="L376" s="46">
        <v>1144</v>
      </c>
      <c r="M376" s="46">
        <v>1217</v>
      </c>
      <c r="N376" s="46">
        <v>175.52699999999999</v>
      </c>
      <c r="O376" s="46">
        <v>36.066499999999998</v>
      </c>
      <c r="P376" s="46">
        <v>14</v>
      </c>
      <c r="Q376" s="46">
        <v>200</v>
      </c>
      <c r="R376" s="46">
        <v>15.7963</v>
      </c>
      <c r="S376" s="46">
        <v>9.202</v>
      </c>
      <c r="T376" s="46">
        <v>3</v>
      </c>
      <c r="U376" s="46">
        <v>45</v>
      </c>
      <c r="V376" s="46">
        <v>68.387600000000006</v>
      </c>
      <c r="W376" s="46">
        <v>10.866300000000001</v>
      </c>
      <c r="X376" s="46">
        <v>13</v>
      </c>
      <c r="Y376" s="46">
        <v>100</v>
      </c>
      <c r="Z376" s="46">
        <v>1300.3399999999999</v>
      </c>
      <c r="AA376" s="46">
        <v>179.40600000000001</v>
      </c>
      <c r="AB376" s="46">
        <v>808</v>
      </c>
      <c r="AC376" s="46">
        <v>1812</v>
      </c>
      <c r="AD376" s="46">
        <v>24230600</v>
      </c>
      <c r="AE376" s="46">
        <v>986.13400000000001</v>
      </c>
      <c r="AF376" s="46">
        <v>135.75899999999999</v>
      </c>
      <c r="AG376" s="46">
        <v>620</v>
      </c>
      <c r="AH376" s="46">
        <v>1367</v>
      </c>
      <c r="AI376" s="46">
        <v>18375600</v>
      </c>
      <c r="AJ376" s="46">
        <v>903.63800000000003</v>
      </c>
      <c r="AK376" s="46">
        <v>124.31</v>
      </c>
      <c r="AL376" s="46">
        <v>570</v>
      </c>
      <c r="AM376" s="46">
        <v>1251</v>
      </c>
      <c r="AN376" s="46">
        <v>16838400</v>
      </c>
      <c r="AO376" s="46">
        <v>17.982299999999999</v>
      </c>
      <c r="AP376" s="46">
        <v>7.6520400000000004</v>
      </c>
      <c r="AQ376" s="46">
        <v>5.37324</v>
      </c>
      <c r="AR376" s="46">
        <v>49.985700000000001</v>
      </c>
      <c r="AS376" s="46">
        <v>335083</v>
      </c>
      <c r="AT376" s="46">
        <v>18.7072</v>
      </c>
      <c r="AU376" s="46">
        <v>5.6380299999999997</v>
      </c>
      <c r="AV376" s="46">
        <v>51.924399999999999</v>
      </c>
      <c r="AW376" s="46">
        <v>7.9376100000000003</v>
      </c>
      <c r="AX376" s="46">
        <v>348590</v>
      </c>
      <c r="AY376" s="46">
        <v>25.736699999999999</v>
      </c>
      <c r="AZ376" s="46">
        <v>10.844099999999999</v>
      </c>
      <c r="BA376" s="46">
        <v>7.9414100000000003</v>
      </c>
      <c r="BB376" s="46">
        <v>70.692499999999995</v>
      </c>
      <c r="BC376" s="46">
        <v>479577</v>
      </c>
    </row>
    <row r="377" spans="1:55" x14ac:dyDescent="0.25">
      <c r="A377" s="49" t="s">
        <v>2793</v>
      </c>
      <c r="B377" s="38" t="s">
        <v>430</v>
      </c>
      <c r="C377" s="45" t="s">
        <v>2055</v>
      </c>
      <c r="D377" s="46">
        <v>174</v>
      </c>
      <c r="E377" s="80">
        <v>43016</v>
      </c>
      <c r="F377" s="46">
        <v>249.858</v>
      </c>
      <c r="G377" s="46">
        <v>3.53451</v>
      </c>
      <c r="H377" s="46">
        <v>239</v>
      </c>
      <c r="I377" s="46">
        <v>256</v>
      </c>
      <c r="J377" s="46">
        <v>1465.87</v>
      </c>
      <c r="K377" s="46">
        <v>8.1652199999999997</v>
      </c>
      <c r="L377" s="46">
        <v>1447</v>
      </c>
      <c r="M377" s="46">
        <v>1483</v>
      </c>
      <c r="N377" s="46">
        <v>200</v>
      </c>
      <c r="O377" s="46">
        <v>0</v>
      </c>
      <c r="P377" s="46">
        <v>200</v>
      </c>
      <c r="Q377" s="46">
        <v>200</v>
      </c>
      <c r="R377" s="46">
        <v>8.8828800000000001</v>
      </c>
      <c r="S377" s="46">
        <v>4.6675599999999999</v>
      </c>
      <c r="T377" s="46">
        <v>6</v>
      </c>
      <c r="U377" s="46">
        <v>45</v>
      </c>
      <c r="V377" s="46">
        <v>54.694800000000001</v>
      </c>
      <c r="W377" s="46">
        <v>4.7201599999999999</v>
      </c>
      <c r="X377" s="46">
        <v>50</v>
      </c>
      <c r="Y377" s="46">
        <v>72</v>
      </c>
      <c r="Z377" s="46">
        <v>426.68799999999999</v>
      </c>
      <c r="AA377" s="46">
        <v>9.4704099999999993</v>
      </c>
      <c r="AB377" s="46">
        <v>407</v>
      </c>
      <c r="AC377" s="46">
        <v>465</v>
      </c>
      <c r="AD377" s="46">
        <v>18351400</v>
      </c>
      <c r="AE377" s="46">
        <v>324.29000000000002</v>
      </c>
      <c r="AF377" s="46">
        <v>6.9094499999999996</v>
      </c>
      <c r="AG377" s="46">
        <v>310</v>
      </c>
      <c r="AH377" s="46">
        <v>353</v>
      </c>
      <c r="AI377" s="46">
        <v>13947400</v>
      </c>
      <c r="AJ377" s="46">
        <v>297.34100000000001</v>
      </c>
      <c r="AK377" s="46">
        <v>6.2325600000000003</v>
      </c>
      <c r="AL377" s="46">
        <v>284</v>
      </c>
      <c r="AM377" s="46">
        <v>323</v>
      </c>
      <c r="AN377" s="46">
        <v>12788300</v>
      </c>
      <c r="AO377" s="46">
        <v>0.91759800000000002</v>
      </c>
      <c r="AP377" s="46">
        <v>0.18534999999999999</v>
      </c>
      <c r="AQ377" s="46">
        <v>0.58642300000000003</v>
      </c>
      <c r="AR377" s="46">
        <v>2.28579</v>
      </c>
      <c r="AS377" s="46">
        <v>39465</v>
      </c>
      <c r="AT377" s="46">
        <v>1.0173099999999999</v>
      </c>
      <c r="AU377" s="46">
        <v>0.67289299999999996</v>
      </c>
      <c r="AV377" s="46">
        <v>2.4367800000000002</v>
      </c>
      <c r="AW377" s="46">
        <v>0.191942</v>
      </c>
      <c r="AX377" s="46">
        <v>43753.7</v>
      </c>
      <c r="AY377" s="46">
        <v>1.7152499999999999</v>
      </c>
      <c r="AZ377" s="46">
        <v>0.24008299999999999</v>
      </c>
      <c r="BA377" s="46">
        <v>1.29097</v>
      </c>
      <c r="BB377" s="46">
        <v>3.4847700000000001</v>
      </c>
      <c r="BC377" s="46">
        <v>73771.3</v>
      </c>
    </row>
    <row r="378" spans="1:55" x14ac:dyDescent="0.25">
      <c r="A378" s="49" t="s">
        <v>2794</v>
      </c>
      <c r="B378" s="38" t="s">
        <v>803</v>
      </c>
      <c r="C378" s="45" t="s">
        <v>2056</v>
      </c>
      <c r="D378" s="46">
        <v>175</v>
      </c>
      <c r="E378" s="80">
        <v>12208</v>
      </c>
      <c r="F378" s="46">
        <v>762.23</v>
      </c>
      <c r="G378" s="46">
        <v>71.000799999999998</v>
      </c>
      <c r="H378" s="46">
        <v>616</v>
      </c>
      <c r="I378" s="46">
        <v>864</v>
      </c>
      <c r="J378" s="46">
        <v>1100.3399999999999</v>
      </c>
      <c r="K378" s="46">
        <v>11.754899999999999</v>
      </c>
      <c r="L378" s="46">
        <v>1081</v>
      </c>
      <c r="M378" s="46">
        <v>1126</v>
      </c>
      <c r="N378" s="46">
        <v>155.59700000000001</v>
      </c>
      <c r="O378" s="46">
        <v>47.093699999999998</v>
      </c>
      <c r="P378" s="46">
        <v>5</v>
      </c>
      <c r="Q378" s="46">
        <v>200</v>
      </c>
      <c r="R378" s="46">
        <v>15.3947</v>
      </c>
      <c r="S378" s="46">
        <v>5.4234299999999998</v>
      </c>
      <c r="T378" s="46">
        <v>3</v>
      </c>
      <c r="U378" s="46">
        <v>45</v>
      </c>
      <c r="V378" s="46">
        <v>62.092500000000001</v>
      </c>
      <c r="W378" s="46">
        <v>20.357399999999998</v>
      </c>
      <c r="X378" s="46">
        <v>13</v>
      </c>
      <c r="Y378" s="46">
        <v>100</v>
      </c>
      <c r="Z378" s="46">
        <v>1604.9</v>
      </c>
      <c r="AA378" s="46">
        <v>143.11099999999999</v>
      </c>
      <c r="AB378" s="46">
        <v>1033</v>
      </c>
      <c r="AC378" s="46">
        <v>1982</v>
      </c>
      <c r="AD378" s="46">
        <v>19592700</v>
      </c>
      <c r="AE378" s="46">
        <v>1218.49</v>
      </c>
      <c r="AF378" s="46">
        <v>105.61199999999999</v>
      </c>
      <c r="AG378" s="46">
        <v>792</v>
      </c>
      <c r="AH378" s="46">
        <v>1495</v>
      </c>
      <c r="AI378" s="46">
        <v>14875400</v>
      </c>
      <c r="AJ378" s="46">
        <v>1117</v>
      </c>
      <c r="AK378" s="46">
        <v>95.955299999999994</v>
      </c>
      <c r="AL378" s="46">
        <v>729</v>
      </c>
      <c r="AM378" s="46">
        <v>1368</v>
      </c>
      <c r="AN378" s="46">
        <v>13636400</v>
      </c>
      <c r="AO378" s="46">
        <v>30.508800000000001</v>
      </c>
      <c r="AP378" s="46">
        <v>13.299899999999999</v>
      </c>
      <c r="AQ378" s="46">
        <v>8.3564500000000006</v>
      </c>
      <c r="AR378" s="46">
        <v>59.123800000000003</v>
      </c>
      <c r="AS378" s="46">
        <v>372451</v>
      </c>
      <c r="AT378" s="46">
        <v>31.7117</v>
      </c>
      <c r="AU378" s="46">
        <v>8.7172099999999997</v>
      </c>
      <c r="AV378" s="46">
        <v>61.499299999999998</v>
      </c>
      <c r="AW378" s="46">
        <v>13.8171</v>
      </c>
      <c r="AX378" s="46">
        <v>387136</v>
      </c>
      <c r="AY378" s="46">
        <v>43.706400000000002</v>
      </c>
      <c r="AZ378" s="46">
        <v>18.706399999999999</v>
      </c>
      <c r="BA378" s="46">
        <v>12.472</v>
      </c>
      <c r="BB378" s="46">
        <v>83.360900000000001</v>
      </c>
      <c r="BC378" s="46">
        <v>533567</v>
      </c>
    </row>
    <row r="379" spans="1:55" x14ac:dyDescent="0.25">
      <c r="A379" s="49" t="s">
        <v>2795</v>
      </c>
      <c r="B379" s="38" t="s">
        <v>151</v>
      </c>
      <c r="C379" s="45" t="s">
        <v>1747</v>
      </c>
      <c r="D379" s="46">
        <v>176</v>
      </c>
      <c r="E379" s="80">
        <v>24804</v>
      </c>
      <c r="F379" s="46">
        <v>321.25400000000002</v>
      </c>
      <c r="G379" s="46">
        <v>11.671799999999999</v>
      </c>
      <c r="H379" s="46">
        <v>307</v>
      </c>
      <c r="I379" s="46">
        <v>351</v>
      </c>
      <c r="J379" s="46">
        <v>1431.26</v>
      </c>
      <c r="K379" s="46">
        <v>2.3916200000000001</v>
      </c>
      <c r="L379" s="46">
        <v>1420</v>
      </c>
      <c r="M379" s="46">
        <v>1435</v>
      </c>
      <c r="N379" s="46">
        <v>197.20400000000001</v>
      </c>
      <c r="O379" s="46">
        <v>10.823600000000001</v>
      </c>
      <c r="P379" s="46">
        <v>125</v>
      </c>
      <c r="Q379" s="46">
        <v>200</v>
      </c>
      <c r="R379" s="46">
        <v>25.670500000000001</v>
      </c>
      <c r="S379" s="46">
        <v>8.3105799999999999</v>
      </c>
      <c r="T379" s="46">
        <v>3</v>
      </c>
      <c r="U379" s="46">
        <v>33</v>
      </c>
      <c r="V379" s="46">
        <v>84.658100000000005</v>
      </c>
      <c r="W379" s="46">
        <v>15.501200000000001</v>
      </c>
      <c r="X379" s="46">
        <v>40</v>
      </c>
      <c r="Y379" s="46">
        <v>100</v>
      </c>
      <c r="Z379" s="46">
        <v>606.55999999999995</v>
      </c>
      <c r="AA379" s="46">
        <v>43.4604</v>
      </c>
      <c r="AB379" s="46">
        <v>476</v>
      </c>
      <c r="AC379" s="46">
        <v>689</v>
      </c>
      <c r="AD379" s="46">
        <v>15045100</v>
      </c>
      <c r="AE379" s="46">
        <v>458.18599999999998</v>
      </c>
      <c r="AF379" s="46">
        <v>31.560300000000002</v>
      </c>
      <c r="AG379" s="46">
        <v>363</v>
      </c>
      <c r="AH379" s="46">
        <v>519</v>
      </c>
      <c r="AI379" s="46">
        <v>11364800</v>
      </c>
      <c r="AJ379" s="46">
        <v>419.30700000000002</v>
      </c>
      <c r="AK379" s="46">
        <v>28.5441</v>
      </c>
      <c r="AL379" s="46">
        <v>333</v>
      </c>
      <c r="AM379" s="46">
        <v>474</v>
      </c>
      <c r="AN379" s="46">
        <v>10400500</v>
      </c>
      <c r="AO379" s="46">
        <v>1.59551</v>
      </c>
      <c r="AP379" s="46">
        <v>0.45903899999999997</v>
      </c>
      <c r="AQ379" s="46">
        <v>0.92603800000000003</v>
      </c>
      <c r="AR379" s="46">
        <v>2.7285699999999999</v>
      </c>
      <c r="AS379" s="46">
        <v>39575</v>
      </c>
      <c r="AT379" s="46">
        <v>1.7165699999999999</v>
      </c>
      <c r="AU379" s="46">
        <v>1.02138</v>
      </c>
      <c r="AV379" s="46">
        <v>2.8938000000000001</v>
      </c>
      <c r="AW379" s="46">
        <v>0.47670200000000001</v>
      </c>
      <c r="AX379" s="46">
        <v>42577.9</v>
      </c>
      <c r="AY379" s="46">
        <v>2.68275</v>
      </c>
      <c r="AZ379" s="46">
        <v>0.60093300000000005</v>
      </c>
      <c r="BA379" s="46">
        <v>1.8044</v>
      </c>
      <c r="BB379" s="46">
        <v>4.1789399999999999</v>
      </c>
      <c r="BC379" s="46">
        <v>66543</v>
      </c>
    </row>
    <row r="380" spans="1:55" x14ac:dyDescent="0.25">
      <c r="A380" s="49" t="s">
        <v>2796</v>
      </c>
      <c r="B380" s="38" t="s">
        <v>1041</v>
      </c>
      <c r="C380" s="45" t="s">
        <v>2057</v>
      </c>
      <c r="D380" s="46">
        <v>177</v>
      </c>
      <c r="E380" s="80">
        <v>31867</v>
      </c>
      <c r="F380" s="46">
        <v>390.14699999999999</v>
      </c>
      <c r="G380" s="46">
        <v>13.662599999999999</v>
      </c>
      <c r="H380" s="46">
        <v>366</v>
      </c>
      <c r="I380" s="46">
        <v>436</v>
      </c>
      <c r="J380" s="46">
        <v>1407.81</v>
      </c>
      <c r="K380" s="46">
        <v>4.2908499999999998</v>
      </c>
      <c r="L380" s="46">
        <v>1396</v>
      </c>
      <c r="M380" s="46">
        <v>1416</v>
      </c>
      <c r="N380" s="46">
        <v>199.739</v>
      </c>
      <c r="O380" s="46">
        <v>4.4187000000000003</v>
      </c>
      <c r="P380" s="46">
        <v>125</v>
      </c>
      <c r="Q380" s="46">
        <v>200</v>
      </c>
      <c r="R380" s="46">
        <v>24.583400000000001</v>
      </c>
      <c r="S380" s="46">
        <v>7.0575299999999999</v>
      </c>
      <c r="T380" s="46">
        <v>3</v>
      </c>
      <c r="U380" s="46">
        <v>33</v>
      </c>
      <c r="V380" s="46">
        <v>86.409000000000006</v>
      </c>
      <c r="W380" s="46">
        <v>13.7775</v>
      </c>
      <c r="X380" s="46">
        <v>46</v>
      </c>
      <c r="Y380" s="46">
        <v>100</v>
      </c>
      <c r="Z380" s="46">
        <v>717.99699999999996</v>
      </c>
      <c r="AA380" s="46">
        <v>45.4407</v>
      </c>
      <c r="AB380" s="46">
        <v>577</v>
      </c>
      <c r="AC380" s="46">
        <v>796</v>
      </c>
      <c r="AD380" s="46">
        <v>22880400</v>
      </c>
      <c r="AE380" s="46">
        <v>542.20299999999997</v>
      </c>
      <c r="AF380" s="46">
        <v>32.879600000000003</v>
      </c>
      <c r="AG380" s="46">
        <v>439</v>
      </c>
      <c r="AH380" s="46">
        <v>600</v>
      </c>
      <c r="AI380" s="46">
        <v>17278400</v>
      </c>
      <c r="AJ380" s="46">
        <v>496.24799999999999</v>
      </c>
      <c r="AK380" s="46">
        <v>29.722100000000001</v>
      </c>
      <c r="AL380" s="46">
        <v>403</v>
      </c>
      <c r="AM380" s="46">
        <v>549</v>
      </c>
      <c r="AN380" s="46">
        <v>15813900</v>
      </c>
      <c r="AO380" s="46">
        <v>3.3036500000000002</v>
      </c>
      <c r="AP380" s="46">
        <v>0.63776100000000002</v>
      </c>
      <c r="AQ380" s="46">
        <v>2.2197</v>
      </c>
      <c r="AR380" s="46">
        <v>5.7229099999999997</v>
      </c>
      <c r="AS380" s="46">
        <v>105277</v>
      </c>
      <c r="AT380" s="46">
        <v>3.4855</v>
      </c>
      <c r="AU380" s="46">
        <v>2.3601100000000002</v>
      </c>
      <c r="AV380" s="46">
        <v>5.9963199999999999</v>
      </c>
      <c r="AW380" s="46">
        <v>0.66300800000000004</v>
      </c>
      <c r="AX380" s="46">
        <v>111073</v>
      </c>
      <c r="AY380" s="46">
        <v>5.0092999999999996</v>
      </c>
      <c r="AZ380" s="46">
        <v>0.83698399999999995</v>
      </c>
      <c r="BA380" s="46">
        <v>3.5659900000000002</v>
      </c>
      <c r="BB380" s="46">
        <v>8.2226800000000004</v>
      </c>
      <c r="BC380" s="46">
        <v>159631</v>
      </c>
    </row>
    <row r="381" spans="1:55" x14ac:dyDescent="0.25">
      <c r="A381" s="49" t="s">
        <v>2797</v>
      </c>
      <c r="B381" s="38" t="s">
        <v>1296</v>
      </c>
      <c r="C381" s="45" t="s">
        <v>2058</v>
      </c>
      <c r="D381" s="46">
        <v>178</v>
      </c>
      <c r="E381" s="80">
        <v>11055</v>
      </c>
      <c r="F381" s="46">
        <v>436.07799999999997</v>
      </c>
      <c r="G381" s="46">
        <v>42.978900000000003</v>
      </c>
      <c r="H381" s="46">
        <v>329</v>
      </c>
      <c r="I381" s="46">
        <v>527</v>
      </c>
      <c r="J381" s="46">
        <v>1497.07</v>
      </c>
      <c r="K381" s="46">
        <v>17.049199999999999</v>
      </c>
      <c r="L381" s="46">
        <v>1450</v>
      </c>
      <c r="M381" s="46">
        <v>1531</v>
      </c>
      <c r="N381" s="46">
        <v>191.012</v>
      </c>
      <c r="O381" s="46">
        <v>25.293600000000001</v>
      </c>
      <c r="P381" s="46">
        <v>75</v>
      </c>
      <c r="Q381" s="46">
        <v>200</v>
      </c>
      <c r="R381" s="46">
        <v>25.270600000000002</v>
      </c>
      <c r="S381" s="46">
        <v>8.3500800000000002</v>
      </c>
      <c r="T381" s="46">
        <v>8</v>
      </c>
      <c r="U381" s="46">
        <v>33</v>
      </c>
      <c r="V381" s="46">
        <v>98.679900000000004</v>
      </c>
      <c r="W381" s="46">
        <v>5.1296200000000001</v>
      </c>
      <c r="X381" s="46">
        <v>60</v>
      </c>
      <c r="Y381" s="46">
        <v>100</v>
      </c>
      <c r="Z381" s="46">
        <v>722.03300000000002</v>
      </c>
      <c r="AA381" s="46">
        <v>59.391100000000002</v>
      </c>
      <c r="AB381" s="46">
        <v>551</v>
      </c>
      <c r="AC381" s="46">
        <v>855</v>
      </c>
      <c r="AD381" s="46">
        <v>7982070</v>
      </c>
      <c r="AE381" s="46">
        <v>544.02200000000005</v>
      </c>
      <c r="AF381" s="46">
        <v>44.8202</v>
      </c>
      <c r="AG381" s="46">
        <v>416</v>
      </c>
      <c r="AH381" s="46">
        <v>644</v>
      </c>
      <c r="AI381" s="46">
        <v>6014160</v>
      </c>
      <c r="AJ381" s="46">
        <v>497.471</v>
      </c>
      <c r="AK381" s="46">
        <v>41.0124</v>
      </c>
      <c r="AL381" s="46">
        <v>381</v>
      </c>
      <c r="AM381" s="46">
        <v>589</v>
      </c>
      <c r="AN381" s="46">
        <v>5499540</v>
      </c>
      <c r="AO381" s="46">
        <v>3.32795</v>
      </c>
      <c r="AP381" s="46">
        <v>1.03979</v>
      </c>
      <c r="AQ381" s="46">
        <v>0.887957</v>
      </c>
      <c r="AR381" s="46">
        <v>6.5342000000000002</v>
      </c>
      <c r="AS381" s="46">
        <v>36790.5</v>
      </c>
      <c r="AT381" s="46">
        <v>3.5076800000000001</v>
      </c>
      <c r="AU381" s="46">
        <v>0.98197699999999999</v>
      </c>
      <c r="AV381" s="46">
        <v>6.83284</v>
      </c>
      <c r="AW381" s="46">
        <v>1.0769899999999999</v>
      </c>
      <c r="AX381" s="46">
        <v>38777.4</v>
      </c>
      <c r="AY381" s="46">
        <v>5.04474</v>
      </c>
      <c r="AZ381" s="46">
        <v>1.4156200000000001</v>
      </c>
      <c r="BA381" s="46">
        <v>1.7483200000000001</v>
      </c>
      <c r="BB381" s="46">
        <v>9.4017900000000001</v>
      </c>
      <c r="BC381" s="46">
        <v>55769.599999999999</v>
      </c>
    </row>
    <row r="382" spans="1:55" x14ac:dyDescent="0.25">
      <c r="A382" s="49" t="s">
        <v>2798</v>
      </c>
      <c r="B382" s="38" t="s">
        <v>904</v>
      </c>
      <c r="C382" s="45" t="s">
        <v>2059</v>
      </c>
      <c r="D382" s="46">
        <v>179</v>
      </c>
      <c r="E382" s="80">
        <v>24851</v>
      </c>
      <c r="F382" s="46">
        <v>699.25199999999995</v>
      </c>
      <c r="G382" s="46">
        <v>25.697700000000001</v>
      </c>
      <c r="H382" s="46">
        <v>658</v>
      </c>
      <c r="I382" s="46">
        <v>776</v>
      </c>
      <c r="J382" s="46">
        <v>1085.79</v>
      </c>
      <c r="K382" s="46">
        <v>6.1937699999999998</v>
      </c>
      <c r="L382" s="46">
        <v>1072</v>
      </c>
      <c r="M382" s="46">
        <v>1099</v>
      </c>
      <c r="N382" s="46">
        <v>200</v>
      </c>
      <c r="O382" s="46">
        <v>0</v>
      </c>
      <c r="P382" s="46">
        <v>200</v>
      </c>
      <c r="Q382" s="46">
        <v>200</v>
      </c>
      <c r="R382" s="46">
        <v>11.8536</v>
      </c>
      <c r="S382" s="46">
        <v>11.633699999999999</v>
      </c>
      <c r="T382" s="46">
        <v>3</v>
      </c>
      <c r="U382" s="46">
        <v>45</v>
      </c>
      <c r="V382" s="46">
        <v>67.074399999999997</v>
      </c>
      <c r="W382" s="46">
        <v>24.853300000000001</v>
      </c>
      <c r="X382" s="46">
        <v>13</v>
      </c>
      <c r="Y382" s="46">
        <v>100</v>
      </c>
      <c r="Z382" s="46">
        <v>1613.98</v>
      </c>
      <c r="AA382" s="46">
        <v>212.15799999999999</v>
      </c>
      <c r="AB382" s="46">
        <v>1158</v>
      </c>
      <c r="AC382" s="46">
        <v>2109</v>
      </c>
      <c r="AD382" s="46">
        <v>40109100</v>
      </c>
      <c r="AE382" s="46">
        <v>1223.68</v>
      </c>
      <c r="AF382" s="46">
        <v>154.98099999999999</v>
      </c>
      <c r="AG382" s="46">
        <v>888</v>
      </c>
      <c r="AH382" s="46">
        <v>1590</v>
      </c>
      <c r="AI382" s="46">
        <v>30409700</v>
      </c>
      <c r="AJ382" s="46">
        <v>1121.22</v>
      </c>
      <c r="AK382" s="46">
        <v>140.31700000000001</v>
      </c>
      <c r="AL382" s="46">
        <v>816</v>
      </c>
      <c r="AM382" s="46">
        <v>1454</v>
      </c>
      <c r="AN382" s="46">
        <v>27863600</v>
      </c>
      <c r="AO382" s="46">
        <v>24.38</v>
      </c>
      <c r="AP382" s="46">
        <v>4.1277900000000001</v>
      </c>
      <c r="AQ382" s="46">
        <v>12.723599999999999</v>
      </c>
      <c r="AR382" s="46">
        <v>39.092399999999998</v>
      </c>
      <c r="AS382" s="46">
        <v>605867</v>
      </c>
      <c r="AT382" s="46">
        <v>25.343800000000002</v>
      </c>
      <c r="AU382" s="46">
        <v>13.235799999999999</v>
      </c>
      <c r="AV382" s="46">
        <v>40.661900000000003</v>
      </c>
      <c r="AW382" s="46">
        <v>4.2986700000000004</v>
      </c>
      <c r="AX382" s="46">
        <v>629819</v>
      </c>
      <c r="AY382" s="46">
        <v>35.048099999999998</v>
      </c>
      <c r="AZ382" s="46">
        <v>5.67272</v>
      </c>
      <c r="BA382" s="46">
        <v>18.786300000000001</v>
      </c>
      <c r="BB382" s="46">
        <v>55.359000000000002</v>
      </c>
      <c r="BC382" s="46">
        <v>870980</v>
      </c>
    </row>
    <row r="383" spans="1:55" x14ac:dyDescent="0.25">
      <c r="A383" s="49" t="s">
        <v>2799</v>
      </c>
      <c r="B383" s="38" t="s">
        <v>823</v>
      </c>
      <c r="C383" s="45" t="s">
        <v>2060</v>
      </c>
      <c r="D383" s="46">
        <v>180</v>
      </c>
      <c r="E383" s="80">
        <v>11283</v>
      </c>
      <c r="F383" s="46">
        <v>318.24700000000001</v>
      </c>
      <c r="G383" s="46">
        <v>13.2098</v>
      </c>
      <c r="H383" s="46">
        <v>291</v>
      </c>
      <c r="I383" s="46">
        <v>349</v>
      </c>
      <c r="J383" s="46">
        <v>1443.65</v>
      </c>
      <c r="K383" s="46">
        <v>5.6417599999999997</v>
      </c>
      <c r="L383" s="46">
        <v>1430</v>
      </c>
      <c r="M383" s="46">
        <v>1456</v>
      </c>
      <c r="N383" s="46">
        <v>180.45599999999999</v>
      </c>
      <c r="O383" s="46">
        <v>39.456499999999998</v>
      </c>
      <c r="P383" s="46">
        <v>5</v>
      </c>
      <c r="Q383" s="46">
        <v>200</v>
      </c>
      <c r="R383" s="46">
        <v>25.4039</v>
      </c>
      <c r="S383" s="46">
        <v>2.1346699999999998</v>
      </c>
      <c r="T383" s="46">
        <v>15</v>
      </c>
      <c r="U383" s="46">
        <v>33</v>
      </c>
      <c r="V383" s="46">
        <v>88.284599999999998</v>
      </c>
      <c r="W383" s="46">
        <v>14.835599999999999</v>
      </c>
      <c r="X383" s="46">
        <v>60</v>
      </c>
      <c r="Y383" s="46">
        <v>100</v>
      </c>
      <c r="Z383" s="46">
        <v>602.85400000000004</v>
      </c>
      <c r="AA383" s="46">
        <v>47.631599999999999</v>
      </c>
      <c r="AB383" s="46">
        <v>496</v>
      </c>
      <c r="AC383" s="46">
        <v>689</v>
      </c>
      <c r="AD383" s="46">
        <v>6802010</v>
      </c>
      <c r="AE383" s="46">
        <v>455.03899999999999</v>
      </c>
      <c r="AF383" s="46">
        <v>34.790799999999997</v>
      </c>
      <c r="AG383" s="46">
        <v>377</v>
      </c>
      <c r="AH383" s="46">
        <v>519</v>
      </c>
      <c r="AI383" s="46">
        <v>5134210</v>
      </c>
      <c r="AJ383" s="46">
        <v>416.34199999999998</v>
      </c>
      <c r="AK383" s="46">
        <v>31.4773</v>
      </c>
      <c r="AL383" s="46">
        <v>345</v>
      </c>
      <c r="AM383" s="46">
        <v>474</v>
      </c>
      <c r="AN383" s="46">
        <v>4697590</v>
      </c>
      <c r="AO383" s="46">
        <v>1.2055100000000001</v>
      </c>
      <c r="AP383" s="46">
        <v>0.26252599999999998</v>
      </c>
      <c r="AQ383" s="46">
        <v>0.27911200000000003</v>
      </c>
      <c r="AR383" s="46">
        <v>2.1144500000000002</v>
      </c>
      <c r="AS383" s="46">
        <v>13601.8</v>
      </c>
      <c r="AT383" s="46">
        <v>1.3116000000000001</v>
      </c>
      <c r="AU383" s="46">
        <v>0.298987</v>
      </c>
      <c r="AV383" s="46">
        <v>2.2560099999999998</v>
      </c>
      <c r="AW383" s="46">
        <v>0.27351999999999999</v>
      </c>
      <c r="AX383" s="46">
        <v>14798.8</v>
      </c>
      <c r="AY383" s="46">
        <v>2.16357</v>
      </c>
      <c r="AZ383" s="46">
        <v>0.36269800000000002</v>
      </c>
      <c r="BA383" s="46">
        <v>0.45506600000000003</v>
      </c>
      <c r="BB383" s="46">
        <v>3.3673899999999999</v>
      </c>
      <c r="BC383" s="46">
        <v>24411.599999999999</v>
      </c>
    </row>
    <row r="384" spans="1:55" x14ac:dyDescent="0.25">
      <c r="A384" s="49" t="s">
        <v>2800</v>
      </c>
      <c r="B384" s="38" t="s">
        <v>1163</v>
      </c>
      <c r="C384" s="45" t="s">
        <v>2061</v>
      </c>
      <c r="D384" s="46">
        <v>181</v>
      </c>
      <c r="E384" s="80">
        <v>26828</v>
      </c>
      <c r="F384" s="46">
        <v>270.78800000000001</v>
      </c>
      <c r="G384" s="46">
        <v>4.4834699999999996</v>
      </c>
      <c r="H384" s="46">
        <v>259</v>
      </c>
      <c r="I384" s="46">
        <v>283</v>
      </c>
      <c r="J384" s="46">
        <v>1554.63</v>
      </c>
      <c r="K384" s="46">
        <v>4.6300800000000004</v>
      </c>
      <c r="L384" s="46">
        <v>1543</v>
      </c>
      <c r="M384" s="46">
        <v>1564</v>
      </c>
      <c r="N384" s="46">
        <v>200</v>
      </c>
      <c r="O384" s="46">
        <v>0</v>
      </c>
      <c r="P384" s="46">
        <v>200</v>
      </c>
      <c r="Q384" s="46">
        <v>200</v>
      </c>
      <c r="R384" s="46">
        <v>12.9885</v>
      </c>
      <c r="S384" s="46">
        <v>2.45181</v>
      </c>
      <c r="T384" s="46">
        <v>10</v>
      </c>
      <c r="U384" s="46">
        <v>15</v>
      </c>
      <c r="V384" s="46">
        <v>52.9514</v>
      </c>
      <c r="W384" s="46">
        <v>5.2674899999999996</v>
      </c>
      <c r="X384" s="46">
        <v>40</v>
      </c>
      <c r="Y384" s="46">
        <v>66</v>
      </c>
      <c r="Z384" s="46">
        <v>396.68900000000002</v>
      </c>
      <c r="AA384" s="46">
        <v>12.1648</v>
      </c>
      <c r="AB384" s="46">
        <v>369</v>
      </c>
      <c r="AC384" s="46">
        <v>418</v>
      </c>
      <c r="AD384" s="46">
        <v>10642400</v>
      </c>
      <c r="AE384" s="46">
        <v>301.61500000000001</v>
      </c>
      <c r="AF384" s="46">
        <v>9.0258699999999994</v>
      </c>
      <c r="AG384" s="46">
        <v>281</v>
      </c>
      <c r="AH384" s="46">
        <v>317</v>
      </c>
      <c r="AI384" s="46">
        <v>8091740</v>
      </c>
      <c r="AJ384" s="46">
        <v>276.53300000000002</v>
      </c>
      <c r="AK384" s="46">
        <v>8.1793499999999995</v>
      </c>
      <c r="AL384" s="46">
        <v>258</v>
      </c>
      <c r="AM384" s="46">
        <v>291</v>
      </c>
      <c r="AN384" s="46">
        <v>7418820</v>
      </c>
      <c r="AO384" s="46">
        <v>1.2517</v>
      </c>
      <c r="AP384" s="46">
        <v>0.15606400000000001</v>
      </c>
      <c r="AQ384" s="46">
        <v>0.97610300000000005</v>
      </c>
      <c r="AR384" s="46">
        <v>1.70808</v>
      </c>
      <c r="AS384" s="46">
        <v>33580.5</v>
      </c>
      <c r="AT384" s="46">
        <v>1.3636200000000001</v>
      </c>
      <c r="AU384" s="46">
        <v>1.0763199999999999</v>
      </c>
      <c r="AV384" s="46">
        <v>1.83751</v>
      </c>
      <c r="AW384" s="46">
        <v>0.16200000000000001</v>
      </c>
      <c r="AX384" s="46">
        <v>36583.1</v>
      </c>
      <c r="AY384" s="46">
        <v>2.1280299999999999</v>
      </c>
      <c r="AZ384" s="46">
        <v>0.20067599999999999</v>
      </c>
      <c r="BA384" s="46">
        <v>1.7800800000000001</v>
      </c>
      <c r="BB384" s="46">
        <v>2.6992099999999999</v>
      </c>
      <c r="BC384" s="46">
        <v>57090.9</v>
      </c>
    </row>
    <row r="385" spans="1:55" x14ac:dyDescent="0.25">
      <c r="A385" s="49" t="s">
        <v>2801</v>
      </c>
      <c r="B385" s="38" t="s">
        <v>569</v>
      </c>
      <c r="C385" s="45" t="s">
        <v>2062</v>
      </c>
      <c r="D385" s="46">
        <v>182</v>
      </c>
      <c r="E385" s="80">
        <v>19103</v>
      </c>
      <c r="F385" s="46">
        <v>266.73200000000003</v>
      </c>
      <c r="G385" s="46">
        <v>5.2484099999999998</v>
      </c>
      <c r="H385" s="46">
        <v>254</v>
      </c>
      <c r="I385" s="46">
        <v>276</v>
      </c>
      <c r="J385" s="46">
        <v>1558.32</v>
      </c>
      <c r="K385" s="46">
        <v>4.6504500000000002</v>
      </c>
      <c r="L385" s="46">
        <v>1549</v>
      </c>
      <c r="M385" s="46">
        <v>1570</v>
      </c>
      <c r="N385" s="46">
        <v>200</v>
      </c>
      <c r="O385" s="46">
        <v>0</v>
      </c>
      <c r="P385" s="46">
        <v>200</v>
      </c>
      <c r="Q385" s="46">
        <v>200</v>
      </c>
      <c r="R385" s="46">
        <v>11.9246</v>
      </c>
      <c r="S385" s="46">
        <v>2.4328699999999999</v>
      </c>
      <c r="T385" s="46">
        <v>10</v>
      </c>
      <c r="U385" s="46">
        <v>15</v>
      </c>
      <c r="V385" s="46">
        <v>50.826999999999998</v>
      </c>
      <c r="W385" s="46">
        <v>3.7639399999999998</v>
      </c>
      <c r="X385" s="46">
        <v>40</v>
      </c>
      <c r="Y385" s="46">
        <v>60</v>
      </c>
      <c r="Z385" s="46">
        <v>387.28199999999998</v>
      </c>
      <c r="AA385" s="46">
        <v>11.3103</v>
      </c>
      <c r="AB385" s="46">
        <v>358</v>
      </c>
      <c r="AC385" s="46">
        <v>411</v>
      </c>
      <c r="AD385" s="46">
        <v>7398240</v>
      </c>
      <c r="AE385" s="46">
        <v>294.56200000000001</v>
      </c>
      <c r="AF385" s="46">
        <v>8.42272</v>
      </c>
      <c r="AG385" s="46">
        <v>273</v>
      </c>
      <c r="AH385" s="46">
        <v>312</v>
      </c>
      <c r="AI385" s="46">
        <v>5627010</v>
      </c>
      <c r="AJ385" s="46">
        <v>270.149</v>
      </c>
      <c r="AK385" s="46">
        <v>7.6961300000000001</v>
      </c>
      <c r="AL385" s="46">
        <v>250</v>
      </c>
      <c r="AM385" s="46">
        <v>286</v>
      </c>
      <c r="AN385" s="46">
        <v>5160660</v>
      </c>
      <c r="AO385" s="46">
        <v>1.22441</v>
      </c>
      <c r="AP385" s="46">
        <v>0.141845</v>
      </c>
      <c r="AQ385" s="46">
        <v>1.00807</v>
      </c>
      <c r="AR385" s="46">
        <v>1.73628</v>
      </c>
      <c r="AS385" s="46">
        <v>23389.8</v>
      </c>
      <c r="AT385" s="46">
        <v>1.3355300000000001</v>
      </c>
      <c r="AU385" s="46">
        <v>1.1104499999999999</v>
      </c>
      <c r="AV385" s="46">
        <v>1.8678300000000001</v>
      </c>
      <c r="AW385" s="46">
        <v>0.147232</v>
      </c>
      <c r="AX385" s="46">
        <v>25512.6</v>
      </c>
      <c r="AY385" s="46">
        <v>2.08758</v>
      </c>
      <c r="AZ385" s="46">
        <v>0.18371599999999999</v>
      </c>
      <c r="BA385" s="46">
        <v>1.7984500000000001</v>
      </c>
      <c r="BB385" s="46">
        <v>2.73726</v>
      </c>
      <c r="BC385" s="46">
        <v>39879.1</v>
      </c>
    </row>
    <row r="386" spans="1:55" x14ac:dyDescent="0.25">
      <c r="A386" s="49" t="s">
        <v>2802</v>
      </c>
      <c r="B386" s="38" t="s">
        <v>861</v>
      </c>
      <c r="C386" s="45" t="s">
        <v>2063</v>
      </c>
      <c r="D386" s="46">
        <v>183</v>
      </c>
      <c r="E386" s="80">
        <v>18953</v>
      </c>
      <c r="F386" s="46">
        <v>367.49099999999999</v>
      </c>
      <c r="G386" s="46">
        <v>6.0393100000000004</v>
      </c>
      <c r="H386" s="46">
        <v>353</v>
      </c>
      <c r="I386" s="46">
        <v>385</v>
      </c>
      <c r="J386" s="46">
        <v>1380.09</v>
      </c>
      <c r="K386" s="46">
        <v>7.6288900000000002</v>
      </c>
      <c r="L386" s="46">
        <v>1363</v>
      </c>
      <c r="M386" s="46">
        <v>1396</v>
      </c>
      <c r="N386" s="46">
        <v>200</v>
      </c>
      <c r="O386" s="46">
        <v>0</v>
      </c>
      <c r="P386" s="46">
        <v>200</v>
      </c>
      <c r="Q386" s="46">
        <v>200</v>
      </c>
      <c r="R386" s="46">
        <v>14.923500000000001</v>
      </c>
      <c r="S386" s="46">
        <v>0.38189800000000002</v>
      </c>
      <c r="T386" s="46">
        <v>13</v>
      </c>
      <c r="U386" s="46">
        <v>15</v>
      </c>
      <c r="V386" s="46">
        <v>65.385999999999996</v>
      </c>
      <c r="W386" s="46">
        <v>1.9745600000000001</v>
      </c>
      <c r="X386" s="46">
        <v>58</v>
      </c>
      <c r="Y386" s="46">
        <v>66</v>
      </c>
      <c r="Z386" s="46">
        <v>648.471</v>
      </c>
      <c r="AA386" s="46">
        <v>13.0898</v>
      </c>
      <c r="AB386" s="46">
        <v>608</v>
      </c>
      <c r="AC386" s="46">
        <v>680</v>
      </c>
      <c r="AD386" s="46">
        <v>12290500</v>
      </c>
      <c r="AE386" s="46">
        <v>491.88900000000001</v>
      </c>
      <c r="AF386" s="46">
        <v>9.8741299999999992</v>
      </c>
      <c r="AG386" s="46">
        <v>462</v>
      </c>
      <c r="AH386" s="46">
        <v>516</v>
      </c>
      <c r="AI386" s="46">
        <v>9322760</v>
      </c>
      <c r="AJ386" s="46">
        <v>450.79300000000001</v>
      </c>
      <c r="AK386" s="46">
        <v>9.0198800000000006</v>
      </c>
      <c r="AL386" s="46">
        <v>423</v>
      </c>
      <c r="AM386" s="46">
        <v>473</v>
      </c>
      <c r="AN386" s="46">
        <v>8543880</v>
      </c>
      <c r="AO386" s="46">
        <v>3.3440799999999999</v>
      </c>
      <c r="AP386" s="46">
        <v>0.20958499999999999</v>
      </c>
      <c r="AQ386" s="46">
        <v>2.85283</v>
      </c>
      <c r="AR386" s="46">
        <v>3.8964799999999999</v>
      </c>
      <c r="AS386" s="46">
        <v>63380.3</v>
      </c>
      <c r="AT386" s="46">
        <v>3.5315799999999999</v>
      </c>
      <c r="AU386" s="46">
        <v>3.0217499999999999</v>
      </c>
      <c r="AV386" s="46">
        <v>4.1041999999999996</v>
      </c>
      <c r="AW386" s="46">
        <v>0.21743100000000001</v>
      </c>
      <c r="AX386" s="46">
        <v>66934</v>
      </c>
      <c r="AY386" s="46">
        <v>5.0302899999999999</v>
      </c>
      <c r="AZ386" s="46">
        <v>0.28495300000000001</v>
      </c>
      <c r="BA386" s="46">
        <v>4.3597000000000001</v>
      </c>
      <c r="BB386" s="46">
        <v>5.7878600000000002</v>
      </c>
      <c r="BC386" s="46">
        <v>95339</v>
      </c>
    </row>
    <row r="387" spans="1:55" x14ac:dyDescent="0.25">
      <c r="A387" s="49" t="s">
        <v>2803</v>
      </c>
      <c r="B387" s="38" t="s">
        <v>282</v>
      </c>
      <c r="C387" s="45" t="s">
        <v>2064</v>
      </c>
      <c r="D387" s="46">
        <v>184</v>
      </c>
      <c r="E387" s="80">
        <v>25642</v>
      </c>
      <c r="F387" s="46">
        <v>477.30900000000003</v>
      </c>
      <c r="G387" s="46">
        <v>19.069800000000001</v>
      </c>
      <c r="H387" s="46">
        <v>438</v>
      </c>
      <c r="I387" s="46">
        <v>527</v>
      </c>
      <c r="J387" s="46">
        <v>1114.45</v>
      </c>
      <c r="K387" s="46">
        <v>4.0766600000000004</v>
      </c>
      <c r="L387" s="46">
        <v>1104</v>
      </c>
      <c r="M387" s="46">
        <v>1127</v>
      </c>
      <c r="N387" s="46">
        <v>188.77099999999999</v>
      </c>
      <c r="O387" s="46">
        <v>30.802399999999999</v>
      </c>
      <c r="P387" s="46">
        <v>64</v>
      </c>
      <c r="Q387" s="46">
        <v>200</v>
      </c>
      <c r="R387" s="46">
        <v>9.0620999999999992</v>
      </c>
      <c r="S387" s="46">
        <v>9.0514799999999997</v>
      </c>
      <c r="T387" s="46">
        <v>3</v>
      </c>
      <c r="U387" s="46">
        <v>45</v>
      </c>
      <c r="V387" s="46">
        <v>68.628600000000006</v>
      </c>
      <c r="W387" s="46">
        <v>12.7525</v>
      </c>
      <c r="X387" s="46">
        <v>13</v>
      </c>
      <c r="Y387" s="46">
        <v>94</v>
      </c>
      <c r="Z387" s="46">
        <v>1199.5899999999999</v>
      </c>
      <c r="AA387" s="46">
        <v>86.8643</v>
      </c>
      <c r="AB387" s="46">
        <v>885</v>
      </c>
      <c r="AC387" s="46">
        <v>1432</v>
      </c>
      <c r="AD387" s="46">
        <v>30751400</v>
      </c>
      <c r="AE387" s="46">
        <v>909.56200000000001</v>
      </c>
      <c r="AF387" s="46">
        <v>63.900300000000001</v>
      </c>
      <c r="AG387" s="46">
        <v>679</v>
      </c>
      <c r="AH387" s="46">
        <v>1080</v>
      </c>
      <c r="AI387" s="46">
        <v>23316600</v>
      </c>
      <c r="AJ387" s="46">
        <v>833.40099999999995</v>
      </c>
      <c r="AK387" s="46">
        <v>57.980499999999999</v>
      </c>
      <c r="AL387" s="46">
        <v>624</v>
      </c>
      <c r="AM387" s="46">
        <v>988</v>
      </c>
      <c r="AN387" s="46">
        <v>21364200</v>
      </c>
      <c r="AO387" s="46">
        <v>8.8922399999999993</v>
      </c>
      <c r="AP387" s="46">
        <v>1.8046599999999999</v>
      </c>
      <c r="AQ387" s="46">
        <v>5.2350500000000002</v>
      </c>
      <c r="AR387" s="46">
        <v>21.532599999999999</v>
      </c>
      <c r="AS387" s="46">
        <v>227953</v>
      </c>
      <c r="AT387" s="46">
        <v>9.2836499999999997</v>
      </c>
      <c r="AU387" s="46">
        <v>5.4889700000000001</v>
      </c>
      <c r="AV387" s="46">
        <v>22.4025</v>
      </c>
      <c r="AW387" s="46">
        <v>1.8731800000000001</v>
      </c>
      <c r="AX387" s="46">
        <v>237986</v>
      </c>
      <c r="AY387" s="46">
        <v>12.972</v>
      </c>
      <c r="AZ387" s="46">
        <v>2.4800900000000001</v>
      </c>
      <c r="BA387" s="46">
        <v>7.9102399999999999</v>
      </c>
      <c r="BB387" s="46">
        <v>30.383500000000002</v>
      </c>
      <c r="BC387" s="46">
        <v>332537</v>
      </c>
    </row>
    <row r="388" spans="1:55" x14ac:dyDescent="0.25">
      <c r="A388" s="49" t="s">
        <v>2804</v>
      </c>
      <c r="B388" s="38" t="s">
        <v>831</v>
      </c>
      <c r="C388" s="45" t="s">
        <v>2065</v>
      </c>
      <c r="D388" s="46">
        <v>185</v>
      </c>
      <c r="E388" s="80">
        <v>30145</v>
      </c>
      <c r="F388" s="46">
        <v>399.02699999999999</v>
      </c>
      <c r="G388" s="46">
        <v>42.908099999999997</v>
      </c>
      <c r="H388" s="46">
        <v>331</v>
      </c>
      <c r="I388" s="46">
        <v>563</v>
      </c>
      <c r="J388" s="46">
        <v>1427.72</v>
      </c>
      <c r="K388" s="46">
        <v>11.257300000000001</v>
      </c>
      <c r="L388" s="46">
        <v>1373</v>
      </c>
      <c r="M388" s="46">
        <v>1442</v>
      </c>
      <c r="N388" s="46">
        <v>198.63800000000001</v>
      </c>
      <c r="O388" s="46">
        <v>11.2751</v>
      </c>
      <c r="P388" s="46">
        <v>90</v>
      </c>
      <c r="Q388" s="46">
        <v>200</v>
      </c>
      <c r="R388" s="46">
        <v>23.5215</v>
      </c>
      <c r="S388" s="46">
        <v>8.3129399999999993</v>
      </c>
      <c r="T388" s="46">
        <v>3</v>
      </c>
      <c r="U388" s="46">
        <v>33</v>
      </c>
      <c r="V388" s="46">
        <v>78.832700000000003</v>
      </c>
      <c r="W388" s="46">
        <v>17.0122</v>
      </c>
      <c r="X388" s="46">
        <v>40</v>
      </c>
      <c r="Y388" s="46">
        <v>100</v>
      </c>
      <c r="Z388" s="46">
        <v>686.26400000000001</v>
      </c>
      <c r="AA388" s="46">
        <v>97.539900000000003</v>
      </c>
      <c r="AB388" s="46">
        <v>514</v>
      </c>
      <c r="AC388" s="46">
        <v>988</v>
      </c>
      <c r="AD388" s="46">
        <v>20687400</v>
      </c>
      <c r="AE388" s="46">
        <v>518.96400000000006</v>
      </c>
      <c r="AF388" s="46">
        <v>72.330200000000005</v>
      </c>
      <c r="AG388" s="46">
        <v>392</v>
      </c>
      <c r="AH388" s="46">
        <v>744</v>
      </c>
      <c r="AI388" s="46">
        <v>15644200</v>
      </c>
      <c r="AJ388" s="46">
        <v>475.12200000000001</v>
      </c>
      <c r="AK388" s="46">
        <v>65.780900000000003</v>
      </c>
      <c r="AL388" s="46">
        <v>360</v>
      </c>
      <c r="AM388" s="46">
        <v>680</v>
      </c>
      <c r="AN388" s="46">
        <v>14322500</v>
      </c>
      <c r="AO388" s="46">
        <v>3.6533000000000002</v>
      </c>
      <c r="AP388" s="46">
        <v>1.08033</v>
      </c>
      <c r="AQ388" s="46">
        <v>1.3559699999999999</v>
      </c>
      <c r="AR388" s="46">
        <v>9.2498799999999992</v>
      </c>
      <c r="AS388" s="46">
        <v>110129</v>
      </c>
      <c r="AT388" s="46">
        <v>3.8488899999999999</v>
      </c>
      <c r="AU388" s="46">
        <v>1.4665900000000001</v>
      </c>
      <c r="AV388" s="46">
        <v>9.65259</v>
      </c>
      <c r="AW388" s="46">
        <v>1.1186700000000001</v>
      </c>
      <c r="AX388" s="46">
        <v>116025</v>
      </c>
      <c r="AY388" s="46">
        <v>5.4637900000000004</v>
      </c>
      <c r="AZ388" s="46">
        <v>1.4833700000000001</v>
      </c>
      <c r="BA388" s="46">
        <v>2.3856700000000002</v>
      </c>
      <c r="BB388" s="46">
        <v>13.1465</v>
      </c>
      <c r="BC388" s="46">
        <v>164706</v>
      </c>
    </row>
    <row r="389" spans="1:55" x14ac:dyDescent="0.25">
      <c r="A389" s="49" t="s">
        <v>2805</v>
      </c>
      <c r="B389" s="38" t="s">
        <v>835</v>
      </c>
      <c r="C389" s="45" t="s">
        <v>2066</v>
      </c>
      <c r="D389" s="46">
        <v>186</v>
      </c>
      <c r="E389" s="80">
        <v>14769</v>
      </c>
      <c r="F389" s="46">
        <v>427.86200000000002</v>
      </c>
      <c r="G389" s="46">
        <v>47.245600000000003</v>
      </c>
      <c r="H389" s="46">
        <v>290</v>
      </c>
      <c r="I389" s="46">
        <v>484</v>
      </c>
      <c r="J389" s="46">
        <v>1388.69</v>
      </c>
      <c r="K389" s="46">
        <v>13.7211</v>
      </c>
      <c r="L389" s="46">
        <v>1362</v>
      </c>
      <c r="M389" s="46">
        <v>1436</v>
      </c>
      <c r="N389" s="46">
        <v>168.422</v>
      </c>
      <c r="O389" s="46">
        <v>39.911799999999999</v>
      </c>
      <c r="P389" s="46">
        <v>32</v>
      </c>
      <c r="Q389" s="46">
        <v>200</v>
      </c>
      <c r="R389" s="46">
        <v>20.176200000000001</v>
      </c>
      <c r="S389" s="46">
        <v>4.4555699999999998</v>
      </c>
      <c r="T389" s="46">
        <v>15</v>
      </c>
      <c r="U389" s="46">
        <v>33</v>
      </c>
      <c r="V389" s="46">
        <v>92.176900000000003</v>
      </c>
      <c r="W389" s="46">
        <v>12.312099999999999</v>
      </c>
      <c r="X389" s="46">
        <v>60</v>
      </c>
      <c r="Y389" s="46">
        <v>100</v>
      </c>
      <c r="Z389" s="46">
        <v>808.49300000000005</v>
      </c>
      <c r="AA389" s="46">
        <v>96.484300000000005</v>
      </c>
      <c r="AB389" s="46">
        <v>511</v>
      </c>
      <c r="AC389" s="46">
        <v>933</v>
      </c>
      <c r="AD389" s="46">
        <v>11940600</v>
      </c>
      <c r="AE389" s="46">
        <v>609.89200000000005</v>
      </c>
      <c r="AF389" s="46">
        <v>71.871700000000004</v>
      </c>
      <c r="AG389" s="46">
        <v>388</v>
      </c>
      <c r="AH389" s="46">
        <v>703</v>
      </c>
      <c r="AI389" s="46">
        <v>9007490</v>
      </c>
      <c r="AJ389" s="46">
        <v>557.928</v>
      </c>
      <c r="AK389" s="46">
        <v>65.502899999999997</v>
      </c>
      <c r="AL389" s="46">
        <v>356</v>
      </c>
      <c r="AM389" s="46">
        <v>643</v>
      </c>
      <c r="AN389" s="46">
        <v>8240040</v>
      </c>
      <c r="AO389" s="46">
        <v>3.3597299999999999</v>
      </c>
      <c r="AP389" s="46">
        <v>1.1426799999999999</v>
      </c>
      <c r="AQ389" s="46">
        <v>0.54394100000000001</v>
      </c>
      <c r="AR389" s="46">
        <v>6.2585100000000002</v>
      </c>
      <c r="AS389" s="46">
        <v>49619.9</v>
      </c>
      <c r="AT389" s="46">
        <v>3.5422199999999999</v>
      </c>
      <c r="AU389" s="46">
        <v>0.626197</v>
      </c>
      <c r="AV389" s="46">
        <v>6.5472299999999999</v>
      </c>
      <c r="AW389" s="46">
        <v>1.18293</v>
      </c>
      <c r="AX389" s="46">
        <v>52315.1</v>
      </c>
      <c r="AY389" s="46">
        <v>5.1441600000000003</v>
      </c>
      <c r="AZ389" s="46">
        <v>1.5700499999999999</v>
      </c>
      <c r="BA389" s="46">
        <v>1.2646200000000001</v>
      </c>
      <c r="BB389" s="46">
        <v>9.03796</v>
      </c>
      <c r="BC389" s="46">
        <v>75974.100000000006</v>
      </c>
    </row>
    <row r="390" spans="1:55" x14ac:dyDescent="0.25">
      <c r="A390" s="49" t="s">
        <v>2806</v>
      </c>
      <c r="B390" s="38" t="s">
        <v>836</v>
      </c>
      <c r="C390" s="45" t="s">
        <v>2067</v>
      </c>
      <c r="D390" s="46">
        <v>187</v>
      </c>
      <c r="E390" s="80">
        <v>4209</v>
      </c>
      <c r="F390" s="46">
        <v>321.24099999999999</v>
      </c>
      <c r="G390" s="46">
        <v>2.7821699999999998</v>
      </c>
      <c r="H390" s="46">
        <v>314</v>
      </c>
      <c r="I390" s="46">
        <v>329</v>
      </c>
      <c r="J390" s="46">
        <v>1435.04</v>
      </c>
      <c r="K390" s="46">
        <v>3.5114299999999998</v>
      </c>
      <c r="L390" s="46">
        <v>1427</v>
      </c>
      <c r="M390" s="46">
        <v>1443</v>
      </c>
      <c r="N390" s="46">
        <v>200</v>
      </c>
      <c r="O390" s="46">
        <v>0</v>
      </c>
      <c r="P390" s="46">
        <v>200</v>
      </c>
      <c r="Q390" s="46">
        <v>200</v>
      </c>
      <c r="R390" s="46">
        <v>9.7930600000000005</v>
      </c>
      <c r="S390" s="46">
        <v>2.0892900000000001</v>
      </c>
      <c r="T390" s="46">
        <v>3</v>
      </c>
      <c r="U390" s="46">
        <v>12</v>
      </c>
      <c r="V390" s="46">
        <v>42.835099999999997</v>
      </c>
      <c r="W390" s="46">
        <v>6.7174500000000004</v>
      </c>
      <c r="X390" s="46">
        <v>31</v>
      </c>
      <c r="Y390" s="46">
        <v>55</v>
      </c>
      <c r="Z390" s="46">
        <v>494.572</v>
      </c>
      <c r="AA390" s="46">
        <v>15.113799999999999</v>
      </c>
      <c r="AB390" s="46">
        <v>460</v>
      </c>
      <c r="AC390" s="46">
        <v>524</v>
      </c>
      <c r="AD390" s="46">
        <v>2081650</v>
      </c>
      <c r="AE390" s="46">
        <v>376.82799999999997</v>
      </c>
      <c r="AF390" s="46">
        <v>11.0045</v>
      </c>
      <c r="AG390" s="46">
        <v>351</v>
      </c>
      <c r="AH390" s="46">
        <v>398</v>
      </c>
      <c r="AI390" s="46">
        <v>1586070</v>
      </c>
      <c r="AJ390" s="46">
        <v>345.76</v>
      </c>
      <c r="AK390" s="46">
        <v>10.0138</v>
      </c>
      <c r="AL390" s="46">
        <v>323</v>
      </c>
      <c r="AM390" s="46">
        <v>365</v>
      </c>
      <c r="AN390" s="46">
        <v>1455310</v>
      </c>
      <c r="AO390" s="46">
        <v>2.2593000000000001</v>
      </c>
      <c r="AP390" s="46">
        <v>0.26914700000000003</v>
      </c>
      <c r="AQ390" s="46">
        <v>1.70231</v>
      </c>
      <c r="AR390" s="46">
        <v>2.87968</v>
      </c>
      <c r="AS390" s="46">
        <v>9509.3700000000008</v>
      </c>
      <c r="AT390" s="46">
        <v>2.4107099999999999</v>
      </c>
      <c r="AU390" s="46">
        <v>1.8345199999999999</v>
      </c>
      <c r="AV390" s="46">
        <v>3.0557099999999999</v>
      </c>
      <c r="AW390" s="46">
        <v>0.27982000000000001</v>
      </c>
      <c r="AX390" s="46">
        <v>10146.700000000001</v>
      </c>
      <c r="AY390" s="46">
        <v>3.5035699999999999</v>
      </c>
      <c r="AZ390" s="46">
        <v>0.34759099999999998</v>
      </c>
      <c r="BA390" s="46">
        <v>2.7606799999999998</v>
      </c>
      <c r="BB390" s="46">
        <v>4.3139200000000004</v>
      </c>
      <c r="BC390" s="46">
        <v>14746.5</v>
      </c>
    </row>
    <row r="391" spans="1:55" x14ac:dyDescent="0.25">
      <c r="A391" s="49" t="s">
        <v>2807</v>
      </c>
      <c r="B391" s="38" t="s">
        <v>2408</v>
      </c>
      <c r="C391" s="45" t="s">
        <v>2380</v>
      </c>
      <c r="D391" s="46">
        <v>539</v>
      </c>
      <c r="E391" s="80">
        <v>72</v>
      </c>
      <c r="F391" s="46">
        <v>318.48599999999999</v>
      </c>
      <c r="G391" s="46">
        <v>4.1766300000000003</v>
      </c>
      <c r="H391" s="46">
        <v>314</v>
      </c>
      <c r="I391" s="46">
        <v>328</v>
      </c>
      <c r="J391" s="46">
        <v>1442</v>
      </c>
      <c r="K391" s="46">
        <v>9.5757200000000005</v>
      </c>
      <c r="L391" s="46">
        <v>1419</v>
      </c>
      <c r="M391" s="46">
        <v>1448</v>
      </c>
      <c r="N391" s="46">
        <v>200</v>
      </c>
      <c r="O391" s="46">
        <v>0</v>
      </c>
      <c r="P391" s="46">
        <v>200</v>
      </c>
      <c r="Q391" s="46">
        <v>200</v>
      </c>
      <c r="R391" s="46">
        <v>10.541700000000001</v>
      </c>
      <c r="S391" s="46">
        <v>0.88093200000000005</v>
      </c>
      <c r="T391" s="46">
        <v>10</v>
      </c>
      <c r="U391" s="46">
        <v>12</v>
      </c>
      <c r="V391" s="46">
        <v>49.708300000000001</v>
      </c>
      <c r="W391" s="46">
        <v>4.3856999999999999</v>
      </c>
      <c r="X391" s="46">
        <v>47</v>
      </c>
      <c r="Y391" s="46">
        <v>57</v>
      </c>
      <c r="Z391" s="46">
        <v>502.98599999999999</v>
      </c>
      <c r="AA391" s="46">
        <v>13.710800000000001</v>
      </c>
      <c r="AB391" s="46">
        <v>488</v>
      </c>
      <c r="AC391" s="46">
        <v>540</v>
      </c>
      <c r="AD391" s="46">
        <v>36215</v>
      </c>
      <c r="AE391" s="46">
        <v>382.97199999999998</v>
      </c>
      <c r="AF391" s="46">
        <v>10.1173</v>
      </c>
      <c r="AG391" s="46">
        <v>372</v>
      </c>
      <c r="AH391" s="46">
        <v>410</v>
      </c>
      <c r="AI391" s="46">
        <v>27574</v>
      </c>
      <c r="AJ391" s="46">
        <v>351.33300000000003</v>
      </c>
      <c r="AK391" s="46">
        <v>9.3556299999999997</v>
      </c>
      <c r="AL391" s="46">
        <v>341</v>
      </c>
      <c r="AM391" s="46">
        <v>376</v>
      </c>
      <c r="AN391" s="46">
        <v>25296</v>
      </c>
      <c r="AO391" s="46">
        <v>1.99156</v>
      </c>
      <c r="AP391" s="46">
        <v>0.18612000000000001</v>
      </c>
      <c r="AQ391" s="46">
        <v>1.76573</v>
      </c>
      <c r="AR391" s="46">
        <v>2.4061699999999999</v>
      </c>
      <c r="AS391" s="46">
        <v>143.392</v>
      </c>
      <c r="AT391" s="46">
        <v>2.13219</v>
      </c>
      <c r="AU391" s="46">
        <v>1.8971800000000001</v>
      </c>
      <c r="AV391" s="46">
        <v>2.5630199999999999</v>
      </c>
      <c r="AW391" s="46">
        <v>0.19349</v>
      </c>
      <c r="AX391" s="46">
        <v>153.518</v>
      </c>
      <c r="AY391" s="46">
        <v>3.1588400000000001</v>
      </c>
      <c r="AZ391" s="46">
        <v>0.24675</v>
      </c>
      <c r="BA391" s="46">
        <v>2.8667699999999998</v>
      </c>
      <c r="BB391" s="46">
        <v>3.7154500000000001</v>
      </c>
      <c r="BC391" s="46">
        <v>227.43600000000001</v>
      </c>
    </row>
    <row r="392" spans="1:55" x14ac:dyDescent="0.25">
      <c r="A392" s="49" t="s">
        <v>2808</v>
      </c>
      <c r="B392" s="38" t="s">
        <v>684</v>
      </c>
      <c r="C392" s="45" t="s">
        <v>2068</v>
      </c>
      <c r="D392" s="46">
        <v>189</v>
      </c>
      <c r="E392" s="80">
        <v>31410</v>
      </c>
      <c r="F392" s="46">
        <v>483.99</v>
      </c>
      <c r="G392" s="46">
        <v>21.900600000000001</v>
      </c>
      <c r="H392" s="46">
        <v>430</v>
      </c>
      <c r="I392" s="46">
        <v>529</v>
      </c>
      <c r="J392" s="46">
        <v>1378.63</v>
      </c>
      <c r="K392" s="46">
        <v>12.2768</v>
      </c>
      <c r="L392" s="46">
        <v>1358</v>
      </c>
      <c r="M392" s="46">
        <v>1404</v>
      </c>
      <c r="N392" s="46">
        <v>160.51599999999999</v>
      </c>
      <c r="O392" s="46">
        <v>40.308199999999999</v>
      </c>
      <c r="P392" s="46">
        <v>75</v>
      </c>
      <c r="Q392" s="46">
        <v>200</v>
      </c>
      <c r="R392" s="46">
        <v>25.825299999999999</v>
      </c>
      <c r="S392" s="46">
        <v>3.8580999999999999</v>
      </c>
      <c r="T392" s="46">
        <v>15</v>
      </c>
      <c r="U392" s="46">
        <v>45</v>
      </c>
      <c r="V392" s="46">
        <v>91.680800000000005</v>
      </c>
      <c r="W392" s="46">
        <v>12.0059</v>
      </c>
      <c r="X392" s="46">
        <v>50</v>
      </c>
      <c r="Y392" s="46">
        <v>100</v>
      </c>
      <c r="Z392" s="46">
        <v>886.20799999999997</v>
      </c>
      <c r="AA392" s="46">
        <v>61.8264</v>
      </c>
      <c r="AB392" s="46">
        <v>687</v>
      </c>
      <c r="AC392" s="46">
        <v>979</v>
      </c>
      <c r="AD392" s="46">
        <v>27821600</v>
      </c>
      <c r="AE392" s="46">
        <v>668.68399999999997</v>
      </c>
      <c r="AF392" s="46">
        <v>45.395800000000001</v>
      </c>
      <c r="AG392" s="46">
        <v>522</v>
      </c>
      <c r="AH392" s="46">
        <v>737</v>
      </c>
      <c r="AI392" s="46">
        <v>20992700</v>
      </c>
      <c r="AJ392" s="46">
        <v>611.755</v>
      </c>
      <c r="AK392" s="46">
        <v>41.160299999999999</v>
      </c>
      <c r="AL392" s="46">
        <v>478</v>
      </c>
      <c r="AM392" s="46">
        <v>674</v>
      </c>
      <c r="AN392" s="46">
        <v>19205400</v>
      </c>
      <c r="AO392" s="46">
        <v>5.0549200000000001</v>
      </c>
      <c r="AP392" s="46">
        <v>1.02241</v>
      </c>
      <c r="AQ392" s="46">
        <v>2.6278800000000002</v>
      </c>
      <c r="AR392" s="46">
        <v>10.6274</v>
      </c>
      <c r="AS392" s="46">
        <v>158694</v>
      </c>
      <c r="AT392" s="46">
        <v>5.2976900000000002</v>
      </c>
      <c r="AU392" s="46">
        <v>2.78315</v>
      </c>
      <c r="AV392" s="46">
        <v>11.089499999999999</v>
      </c>
      <c r="AW392" s="46">
        <v>1.0580700000000001</v>
      </c>
      <c r="AX392" s="46">
        <v>166316</v>
      </c>
      <c r="AY392" s="46">
        <v>7.47302</v>
      </c>
      <c r="AZ392" s="46">
        <v>1.3999600000000001</v>
      </c>
      <c r="BA392" s="46">
        <v>4.1659600000000001</v>
      </c>
      <c r="BB392" s="46">
        <v>14.8361</v>
      </c>
      <c r="BC392" s="46">
        <v>234608</v>
      </c>
    </row>
    <row r="393" spans="1:55" x14ac:dyDescent="0.25">
      <c r="A393" s="49" t="s">
        <v>2809</v>
      </c>
      <c r="B393" s="38" t="s">
        <v>846</v>
      </c>
      <c r="C393" s="45" t="s">
        <v>2069</v>
      </c>
      <c r="D393" s="46">
        <v>191</v>
      </c>
      <c r="E393" s="80">
        <v>23696</v>
      </c>
      <c r="F393" s="46">
        <v>453.137</v>
      </c>
      <c r="G393" s="46">
        <v>43.775799999999997</v>
      </c>
      <c r="H393" s="46">
        <v>366</v>
      </c>
      <c r="I393" s="46">
        <v>531</v>
      </c>
      <c r="J393" s="46">
        <v>1429.7</v>
      </c>
      <c r="K393" s="46">
        <v>14.2942</v>
      </c>
      <c r="L393" s="46">
        <v>1399</v>
      </c>
      <c r="M393" s="46">
        <v>1456</v>
      </c>
      <c r="N393" s="46">
        <v>186.61699999999999</v>
      </c>
      <c r="O393" s="46">
        <v>33.213799999999999</v>
      </c>
      <c r="P393" s="46">
        <v>75</v>
      </c>
      <c r="Q393" s="46">
        <v>200</v>
      </c>
      <c r="R393" s="46">
        <v>27.209</v>
      </c>
      <c r="S393" s="46">
        <v>8.0451899999999998</v>
      </c>
      <c r="T393" s="46">
        <v>15</v>
      </c>
      <c r="U393" s="46">
        <v>45</v>
      </c>
      <c r="V393" s="46">
        <v>90.327399999999997</v>
      </c>
      <c r="W393" s="46">
        <v>11.164999999999999</v>
      </c>
      <c r="X393" s="46">
        <v>60</v>
      </c>
      <c r="Y393" s="46">
        <v>100</v>
      </c>
      <c r="Z393" s="46">
        <v>781.66399999999999</v>
      </c>
      <c r="AA393" s="46">
        <v>67.880899999999997</v>
      </c>
      <c r="AB393" s="46">
        <v>627</v>
      </c>
      <c r="AC393" s="46">
        <v>946</v>
      </c>
      <c r="AD393" s="46">
        <v>18522300</v>
      </c>
      <c r="AE393" s="46">
        <v>589.96299999999997</v>
      </c>
      <c r="AF393" s="46">
        <v>50.762999999999998</v>
      </c>
      <c r="AG393" s="46">
        <v>474</v>
      </c>
      <c r="AH393" s="46">
        <v>713</v>
      </c>
      <c r="AI393" s="46">
        <v>13979800</v>
      </c>
      <c r="AJ393" s="46">
        <v>539.77800000000002</v>
      </c>
      <c r="AK393" s="46">
        <v>46.308700000000002</v>
      </c>
      <c r="AL393" s="46">
        <v>434</v>
      </c>
      <c r="AM393" s="46">
        <v>652</v>
      </c>
      <c r="AN393" s="46">
        <v>12790600</v>
      </c>
      <c r="AO393" s="46">
        <v>4.4538900000000003</v>
      </c>
      <c r="AP393" s="46">
        <v>1.15866</v>
      </c>
      <c r="AQ393" s="46">
        <v>1.6007100000000001</v>
      </c>
      <c r="AR393" s="46">
        <v>7.2852199999999998</v>
      </c>
      <c r="AS393" s="46">
        <v>105539</v>
      </c>
      <c r="AT393" s="46">
        <v>4.6755899999999997</v>
      </c>
      <c r="AU393" s="46">
        <v>1.72316</v>
      </c>
      <c r="AV393" s="46">
        <v>7.60886</v>
      </c>
      <c r="AW393" s="46">
        <v>1.2002900000000001</v>
      </c>
      <c r="AX393" s="46">
        <v>110793</v>
      </c>
      <c r="AY393" s="46">
        <v>6.5943500000000004</v>
      </c>
      <c r="AZ393" s="46">
        <v>1.58795</v>
      </c>
      <c r="BA393" s="46">
        <v>2.7327300000000001</v>
      </c>
      <c r="BB393" s="46">
        <v>10.4634</v>
      </c>
      <c r="BC393" s="46">
        <v>156260</v>
      </c>
    </row>
    <row r="394" spans="1:55" x14ac:dyDescent="0.25">
      <c r="A394" s="49" t="s">
        <v>2810</v>
      </c>
      <c r="B394" s="38" t="s">
        <v>539</v>
      </c>
      <c r="C394" s="45" t="s">
        <v>2070</v>
      </c>
      <c r="D394" s="46">
        <v>192</v>
      </c>
      <c r="E394" s="80">
        <v>28229</v>
      </c>
      <c r="F394" s="46">
        <v>297.26100000000002</v>
      </c>
      <c r="G394" s="46">
        <v>4.4076000000000004</v>
      </c>
      <c r="H394" s="46">
        <v>290</v>
      </c>
      <c r="I394" s="46">
        <v>311</v>
      </c>
      <c r="J394" s="46">
        <v>1534.81</v>
      </c>
      <c r="K394" s="46">
        <v>2.9631799999999999</v>
      </c>
      <c r="L394" s="46">
        <v>1529</v>
      </c>
      <c r="M394" s="46">
        <v>1541</v>
      </c>
      <c r="N394" s="46">
        <v>200</v>
      </c>
      <c r="O394" s="46">
        <v>0</v>
      </c>
      <c r="P394" s="46">
        <v>200</v>
      </c>
      <c r="Q394" s="46">
        <v>200</v>
      </c>
      <c r="R394" s="46">
        <v>11.846399999999999</v>
      </c>
      <c r="S394" s="46">
        <v>3.4796</v>
      </c>
      <c r="T394" s="46">
        <v>3</v>
      </c>
      <c r="U394" s="46">
        <v>16</v>
      </c>
      <c r="V394" s="46">
        <v>48.113300000000002</v>
      </c>
      <c r="W394" s="46">
        <v>5.1010200000000001</v>
      </c>
      <c r="X394" s="46">
        <v>13</v>
      </c>
      <c r="Y394" s="46">
        <v>54</v>
      </c>
      <c r="Z394" s="46">
        <v>422.416</v>
      </c>
      <c r="AA394" s="46">
        <v>10.517099999999999</v>
      </c>
      <c r="AB394" s="46">
        <v>360</v>
      </c>
      <c r="AC394" s="46">
        <v>450</v>
      </c>
      <c r="AD394" s="46">
        <v>11924400</v>
      </c>
      <c r="AE394" s="46">
        <v>321.50700000000001</v>
      </c>
      <c r="AF394" s="46">
        <v>7.7106599999999998</v>
      </c>
      <c r="AG394" s="46">
        <v>276</v>
      </c>
      <c r="AH394" s="46">
        <v>342</v>
      </c>
      <c r="AI394" s="46">
        <v>9075820</v>
      </c>
      <c r="AJ394" s="46">
        <v>294.88900000000001</v>
      </c>
      <c r="AK394" s="46">
        <v>7.0121799999999999</v>
      </c>
      <c r="AL394" s="46">
        <v>254</v>
      </c>
      <c r="AM394" s="46">
        <v>314</v>
      </c>
      <c r="AN394" s="46">
        <v>8324410</v>
      </c>
      <c r="AO394" s="46">
        <v>1.5160899999999999</v>
      </c>
      <c r="AP394" s="46">
        <v>9.6379999999999993E-2</v>
      </c>
      <c r="AQ394" s="46">
        <v>1.3728800000000001</v>
      </c>
      <c r="AR394" s="46">
        <v>1.93397</v>
      </c>
      <c r="AS394" s="46">
        <v>42797.8</v>
      </c>
      <c r="AT394" s="46">
        <v>1.6386099999999999</v>
      </c>
      <c r="AU394" s="46">
        <v>1.49135</v>
      </c>
      <c r="AV394" s="46">
        <v>2.0745499999999999</v>
      </c>
      <c r="AW394" s="46">
        <v>9.9628099999999997E-2</v>
      </c>
      <c r="AX394" s="46">
        <v>46256.4</v>
      </c>
      <c r="AY394" s="46">
        <v>2.4874100000000001</v>
      </c>
      <c r="AZ394" s="46">
        <v>0.12773499999999999</v>
      </c>
      <c r="BA394" s="46">
        <v>2.29217</v>
      </c>
      <c r="BB394" s="46">
        <v>3.0253700000000001</v>
      </c>
      <c r="BC394" s="46">
        <v>70217</v>
      </c>
    </row>
    <row r="395" spans="1:55" x14ac:dyDescent="0.25">
      <c r="A395" s="49" t="s">
        <v>2811</v>
      </c>
      <c r="B395" s="38" t="s">
        <v>533</v>
      </c>
      <c r="C395" s="45" t="s">
        <v>2071</v>
      </c>
      <c r="D395" s="46">
        <v>193</v>
      </c>
      <c r="E395" s="80">
        <v>24150</v>
      </c>
      <c r="F395" s="46">
        <v>313.28699999999998</v>
      </c>
      <c r="G395" s="46">
        <v>24.358599999999999</v>
      </c>
      <c r="H395" s="46">
        <v>275</v>
      </c>
      <c r="I395" s="46">
        <v>385</v>
      </c>
      <c r="J395" s="46">
        <v>1377.59</v>
      </c>
      <c r="K395" s="46">
        <v>13.7073</v>
      </c>
      <c r="L395" s="46">
        <v>1345</v>
      </c>
      <c r="M395" s="46">
        <v>1405</v>
      </c>
      <c r="N395" s="46">
        <v>169.09399999999999</v>
      </c>
      <c r="O395" s="46">
        <v>56.735199999999999</v>
      </c>
      <c r="P395" s="46">
        <v>18</v>
      </c>
      <c r="Q395" s="46">
        <v>200</v>
      </c>
      <c r="R395" s="46">
        <v>14.8385</v>
      </c>
      <c r="S395" s="46">
        <v>1.2842100000000001</v>
      </c>
      <c r="T395" s="46">
        <v>3</v>
      </c>
      <c r="U395" s="46">
        <v>22</v>
      </c>
      <c r="V395" s="46">
        <v>73.286600000000007</v>
      </c>
      <c r="W395" s="46">
        <v>8.2519299999999998</v>
      </c>
      <c r="X395" s="46">
        <v>13</v>
      </c>
      <c r="Y395" s="46">
        <v>80</v>
      </c>
      <c r="Z395" s="46">
        <v>610.56100000000004</v>
      </c>
      <c r="AA395" s="46">
        <v>51.518300000000004</v>
      </c>
      <c r="AB395" s="46">
        <v>427</v>
      </c>
      <c r="AC395" s="46">
        <v>745</v>
      </c>
      <c r="AD395" s="46">
        <v>14745100</v>
      </c>
      <c r="AE395" s="46">
        <v>462.37700000000001</v>
      </c>
      <c r="AF395" s="46">
        <v>38.641399999999997</v>
      </c>
      <c r="AG395" s="46">
        <v>327</v>
      </c>
      <c r="AH395" s="46">
        <v>564</v>
      </c>
      <c r="AI395" s="46">
        <v>11166400</v>
      </c>
      <c r="AJ395" s="46">
        <v>423.45499999999998</v>
      </c>
      <c r="AK395" s="46">
        <v>35.270299999999999</v>
      </c>
      <c r="AL395" s="46">
        <v>301</v>
      </c>
      <c r="AM395" s="46">
        <v>516</v>
      </c>
      <c r="AN395" s="46">
        <v>10226400</v>
      </c>
      <c r="AO395" s="46">
        <v>1.3891100000000001</v>
      </c>
      <c r="AP395" s="46">
        <v>0.47255999999999998</v>
      </c>
      <c r="AQ395" s="46">
        <v>0.37041200000000002</v>
      </c>
      <c r="AR395" s="46">
        <v>3.4525199999999998</v>
      </c>
      <c r="AS395" s="46">
        <v>33547</v>
      </c>
      <c r="AT395" s="46">
        <v>1.49996</v>
      </c>
      <c r="AU395" s="46">
        <v>0.39416400000000001</v>
      </c>
      <c r="AV395" s="46">
        <v>3.6418300000000001</v>
      </c>
      <c r="AW395" s="46">
        <v>0.49797999999999998</v>
      </c>
      <c r="AX395" s="46">
        <v>36224.1</v>
      </c>
      <c r="AY395" s="46">
        <v>2.4017900000000001</v>
      </c>
      <c r="AZ395" s="46">
        <v>0.67061300000000001</v>
      </c>
      <c r="BA395" s="46">
        <v>0.62922100000000003</v>
      </c>
      <c r="BB395" s="46">
        <v>5.23142</v>
      </c>
      <c r="BC395" s="46">
        <v>58003.199999999997</v>
      </c>
    </row>
    <row r="396" spans="1:55" x14ac:dyDescent="0.25">
      <c r="A396" s="49" t="s">
        <v>2812</v>
      </c>
      <c r="B396" s="38" t="s">
        <v>2409</v>
      </c>
      <c r="C396" s="45" t="s">
        <v>2072</v>
      </c>
      <c r="D396" s="46">
        <v>194</v>
      </c>
      <c r="E396" s="80">
        <v>6857</v>
      </c>
      <c r="F396" s="46">
        <v>268.31799999999998</v>
      </c>
      <c r="G396" s="46">
        <v>4.6622599999999998</v>
      </c>
      <c r="H396" s="46">
        <v>262</v>
      </c>
      <c r="I396" s="46">
        <v>280</v>
      </c>
      <c r="J396" s="46">
        <v>1446.51</v>
      </c>
      <c r="K396" s="46">
        <v>6.7832400000000002</v>
      </c>
      <c r="L396" s="46">
        <v>1429</v>
      </c>
      <c r="M396" s="46">
        <v>1457</v>
      </c>
      <c r="N396" s="46">
        <v>200</v>
      </c>
      <c r="O396" s="46">
        <v>0</v>
      </c>
      <c r="P396" s="46">
        <v>200</v>
      </c>
      <c r="Q396" s="46">
        <v>200</v>
      </c>
      <c r="R396" s="46">
        <v>17.529199999999999</v>
      </c>
      <c r="S396" s="46">
        <v>5.7235500000000004</v>
      </c>
      <c r="T396" s="46">
        <v>8</v>
      </c>
      <c r="U396" s="46">
        <v>45</v>
      </c>
      <c r="V396" s="46">
        <v>64.846699999999998</v>
      </c>
      <c r="W396" s="46">
        <v>8.9794199999999993</v>
      </c>
      <c r="X396" s="46">
        <v>50</v>
      </c>
      <c r="Y396" s="46">
        <v>94</v>
      </c>
      <c r="Z396" s="46">
        <v>480.76499999999999</v>
      </c>
      <c r="AA396" s="46">
        <v>17.963100000000001</v>
      </c>
      <c r="AB396" s="46">
        <v>454</v>
      </c>
      <c r="AC396" s="46">
        <v>553</v>
      </c>
      <c r="AD396" s="46">
        <v>3283620</v>
      </c>
      <c r="AE396" s="46">
        <v>364.66</v>
      </c>
      <c r="AF396" s="46">
        <v>13.0748</v>
      </c>
      <c r="AG396" s="46">
        <v>345</v>
      </c>
      <c r="AH396" s="46">
        <v>417</v>
      </c>
      <c r="AI396" s="46">
        <v>2490630</v>
      </c>
      <c r="AJ396" s="46">
        <v>334.11599999999999</v>
      </c>
      <c r="AK396" s="46">
        <v>11.729799999999999</v>
      </c>
      <c r="AL396" s="46">
        <v>317</v>
      </c>
      <c r="AM396" s="46">
        <v>381</v>
      </c>
      <c r="AN396" s="46">
        <v>2282010</v>
      </c>
      <c r="AO396" s="46">
        <v>1.2343</v>
      </c>
      <c r="AP396" s="46">
        <v>0.19</v>
      </c>
      <c r="AQ396" s="46">
        <v>0.73526400000000003</v>
      </c>
      <c r="AR396" s="46">
        <v>2.5970599999999999</v>
      </c>
      <c r="AS396" s="46">
        <v>8430.2999999999993</v>
      </c>
      <c r="AT396" s="46">
        <v>1.3446</v>
      </c>
      <c r="AU396" s="46">
        <v>0.82444499999999998</v>
      </c>
      <c r="AV396" s="46">
        <v>2.7597399999999999</v>
      </c>
      <c r="AW396" s="46">
        <v>0.19761600000000001</v>
      </c>
      <c r="AX396" s="46">
        <v>9183.6299999999992</v>
      </c>
      <c r="AY396" s="46">
        <v>2.1520000000000001</v>
      </c>
      <c r="AZ396" s="46">
        <v>0.24467700000000001</v>
      </c>
      <c r="BA396" s="46">
        <v>1.5262</v>
      </c>
      <c r="BB396" s="46">
        <v>3.9144000000000001</v>
      </c>
      <c r="BC396" s="46">
        <v>14698.2</v>
      </c>
    </row>
    <row r="397" spans="1:55" x14ac:dyDescent="0.25">
      <c r="A397" s="49" t="s">
        <v>2813</v>
      </c>
      <c r="B397" s="38" t="s">
        <v>2410</v>
      </c>
      <c r="C397" s="45" t="s">
        <v>2073</v>
      </c>
      <c r="D397" s="46">
        <v>195</v>
      </c>
      <c r="E397" s="80">
        <v>15288</v>
      </c>
      <c r="F397" s="46">
        <v>346.42099999999999</v>
      </c>
      <c r="G397" s="46">
        <v>10.6067</v>
      </c>
      <c r="H397" s="46">
        <v>318</v>
      </c>
      <c r="I397" s="46">
        <v>372</v>
      </c>
      <c r="J397" s="46">
        <v>1381.93</v>
      </c>
      <c r="K397" s="46">
        <v>4.4462099999999998</v>
      </c>
      <c r="L397" s="46">
        <v>1371</v>
      </c>
      <c r="M397" s="46">
        <v>1395</v>
      </c>
      <c r="N397" s="46">
        <v>177.24299999999999</v>
      </c>
      <c r="O397" s="46">
        <v>40.467799999999997</v>
      </c>
      <c r="P397" s="46">
        <v>18</v>
      </c>
      <c r="Q397" s="46">
        <v>200</v>
      </c>
      <c r="R397" s="46">
        <v>6.6676500000000001</v>
      </c>
      <c r="S397" s="46">
        <v>4.8800100000000004</v>
      </c>
      <c r="T397" s="46">
        <v>3</v>
      </c>
      <c r="U397" s="46">
        <v>21</v>
      </c>
      <c r="V397" s="46">
        <v>52.938200000000002</v>
      </c>
      <c r="W397" s="46">
        <v>8.3837100000000007</v>
      </c>
      <c r="X397" s="46">
        <v>39</v>
      </c>
      <c r="Y397" s="46">
        <v>77</v>
      </c>
      <c r="Z397" s="46">
        <v>586.452</v>
      </c>
      <c r="AA397" s="46">
        <v>20.988900000000001</v>
      </c>
      <c r="AB397" s="46">
        <v>547</v>
      </c>
      <c r="AC397" s="46">
        <v>655</v>
      </c>
      <c r="AD397" s="46">
        <v>8965680</v>
      </c>
      <c r="AE397" s="46">
        <v>445.98399999999998</v>
      </c>
      <c r="AF397" s="46">
        <v>15.275399999999999</v>
      </c>
      <c r="AG397" s="46">
        <v>417</v>
      </c>
      <c r="AH397" s="46">
        <v>496</v>
      </c>
      <c r="AI397" s="46">
        <v>6818200</v>
      </c>
      <c r="AJ397" s="46">
        <v>409.01600000000002</v>
      </c>
      <c r="AK397" s="46">
        <v>13.821999999999999</v>
      </c>
      <c r="AL397" s="46">
        <v>383</v>
      </c>
      <c r="AM397" s="46">
        <v>454</v>
      </c>
      <c r="AN397" s="46">
        <v>6253030</v>
      </c>
      <c r="AO397" s="46">
        <v>2.0648499999999999</v>
      </c>
      <c r="AP397" s="46">
        <v>0.52468800000000004</v>
      </c>
      <c r="AQ397" s="46">
        <v>0.488292</v>
      </c>
      <c r="AR397" s="46">
        <v>3.2514500000000002</v>
      </c>
      <c r="AS397" s="46">
        <v>31567.4</v>
      </c>
      <c r="AT397" s="46">
        <v>2.2072699999999998</v>
      </c>
      <c r="AU397" s="46">
        <v>0.51608799999999999</v>
      </c>
      <c r="AV397" s="46">
        <v>3.4371299999999998</v>
      </c>
      <c r="AW397" s="46">
        <v>0.54676499999999995</v>
      </c>
      <c r="AX397" s="46">
        <v>33744.699999999997</v>
      </c>
      <c r="AY397" s="46">
        <v>3.3024900000000001</v>
      </c>
      <c r="AZ397" s="46">
        <v>0.69491000000000003</v>
      </c>
      <c r="BA397" s="46">
        <v>1.0811900000000001</v>
      </c>
      <c r="BB397" s="46">
        <v>4.8971400000000003</v>
      </c>
      <c r="BC397" s="46">
        <v>50488.5</v>
      </c>
    </row>
    <row r="398" spans="1:55" x14ac:dyDescent="0.25">
      <c r="A398" s="49" t="s">
        <v>2814</v>
      </c>
      <c r="B398" s="38" t="s">
        <v>2411</v>
      </c>
      <c r="C398" s="45" t="s">
        <v>2074</v>
      </c>
      <c r="D398" s="46">
        <v>196</v>
      </c>
      <c r="E398" s="80">
        <v>2225</v>
      </c>
      <c r="F398" s="46">
        <v>297.74200000000002</v>
      </c>
      <c r="G398" s="46">
        <v>2.41418</v>
      </c>
      <c r="H398" s="46">
        <v>291</v>
      </c>
      <c r="I398" s="46">
        <v>305</v>
      </c>
      <c r="J398" s="46">
        <v>1503.76</v>
      </c>
      <c r="K398" s="46">
        <v>1.4124000000000001</v>
      </c>
      <c r="L398" s="46">
        <v>1501</v>
      </c>
      <c r="M398" s="46">
        <v>1512</v>
      </c>
      <c r="N398" s="46">
        <v>199.58199999999999</v>
      </c>
      <c r="O398" s="46">
        <v>8.0381499999999999</v>
      </c>
      <c r="P398" s="46">
        <v>45</v>
      </c>
      <c r="Q398" s="46">
        <v>200</v>
      </c>
      <c r="R398" s="46">
        <v>8.5366300000000006</v>
      </c>
      <c r="S398" s="46">
        <v>3.8333400000000002</v>
      </c>
      <c r="T398" s="46">
        <v>4</v>
      </c>
      <c r="U398" s="46">
        <v>15</v>
      </c>
      <c r="V398" s="46">
        <v>51.761800000000001</v>
      </c>
      <c r="W398" s="46">
        <v>6.5092400000000001</v>
      </c>
      <c r="X398" s="46">
        <v>39</v>
      </c>
      <c r="Y398" s="46">
        <v>60</v>
      </c>
      <c r="Z398" s="46">
        <v>447.84899999999999</v>
      </c>
      <c r="AA398" s="46">
        <v>13.7798</v>
      </c>
      <c r="AB398" s="46">
        <v>421</v>
      </c>
      <c r="AC398" s="46">
        <v>471</v>
      </c>
      <c r="AD398" s="46">
        <v>996465</v>
      </c>
      <c r="AE398" s="46">
        <v>340.56</v>
      </c>
      <c r="AF398" s="46">
        <v>10.078799999999999</v>
      </c>
      <c r="AG398" s="46">
        <v>321</v>
      </c>
      <c r="AH398" s="46">
        <v>357</v>
      </c>
      <c r="AI398" s="46">
        <v>757745</v>
      </c>
      <c r="AJ398" s="46">
        <v>312.31400000000002</v>
      </c>
      <c r="AK398" s="46">
        <v>9.1014099999999996</v>
      </c>
      <c r="AL398" s="46">
        <v>294</v>
      </c>
      <c r="AM398" s="46">
        <v>328</v>
      </c>
      <c r="AN398" s="46">
        <v>694899</v>
      </c>
      <c r="AO398" s="46">
        <v>1.2069000000000001</v>
      </c>
      <c r="AP398" s="46">
        <v>0.149393</v>
      </c>
      <c r="AQ398" s="46">
        <v>0.347609</v>
      </c>
      <c r="AR398" s="46">
        <v>1.3940900000000001</v>
      </c>
      <c r="AS398" s="46">
        <v>2685.35</v>
      </c>
      <c r="AT398" s="46">
        <v>1.31759</v>
      </c>
      <c r="AU398" s="46">
        <v>0.37059300000000001</v>
      </c>
      <c r="AV398" s="46">
        <v>1.51142</v>
      </c>
      <c r="AW398" s="46">
        <v>0.15554599999999999</v>
      </c>
      <c r="AX398" s="46">
        <v>2931.63</v>
      </c>
      <c r="AY398" s="46">
        <v>2.1008399999999998</v>
      </c>
      <c r="AZ398" s="46">
        <v>0.20293800000000001</v>
      </c>
      <c r="BA398" s="46">
        <v>0.53487700000000005</v>
      </c>
      <c r="BB398" s="46">
        <v>2.3538999999999999</v>
      </c>
      <c r="BC398" s="46">
        <v>4674.3599999999997</v>
      </c>
    </row>
    <row r="399" spans="1:55" x14ac:dyDescent="0.25">
      <c r="A399" s="49" t="s">
        <v>2815</v>
      </c>
      <c r="B399" s="38" t="s">
        <v>863</v>
      </c>
      <c r="C399" s="45" t="s">
        <v>2075</v>
      </c>
      <c r="D399" s="46">
        <v>197</v>
      </c>
      <c r="E399" s="80">
        <v>681</v>
      </c>
      <c r="F399" s="46">
        <v>334.99400000000003</v>
      </c>
      <c r="G399" s="46">
        <v>3.0124499999999999</v>
      </c>
      <c r="H399" s="46">
        <v>331</v>
      </c>
      <c r="I399" s="46">
        <v>345</v>
      </c>
      <c r="J399" s="46">
        <v>1371.28</v>
      </c>
      <c r="K399" s="46">
        <v>2.6480899999999998</v>
      </c>
      <c r="L399" s="46">
        <v>1360</v>
      </c>
      <c r="M399" s="46">
        <v>1375</v>
      </c>
      <c r="N399" s="46">
        <v>200</v>
      </c>
      <c r="O399" s="46">
        <v>0</v>
      </c>
      <c r="P399" s="46">
        <v>200</v>
      </c>
      <c r="Q399" s="46">
        <v>200</v>
      </c>
      <c r="R399" s="46">
        <v>3.3274599999999999</v>
      </c>
      <c r="S399" s="46">
        <v>1.5556099999999999</v>
      </c>
      <c r="T399" s="46">
        <v>3</v>
      </c>
      <c r="U399" s="46">
        <v>11</v>
      </c>
      <c r="V399" s="46">
        <v>48.543300000000002</v>
      </c>
      <c r="W399" s="46">
        <v>2.5941800000000002</v>
      </c>
      <c r="X399" s="46">
        <v>47</v>
      </c>
      <c r="Y399" s="46">
        <v>54</v>
      </c>
      <c r="Z399" s="46">
        <v>570.68299999999999</v>
      </c>
      <c r="AA399" s="46">
        <v>10.4902</v>
      </c>
      <c r="AB399" s="46">
        <v>559</v>
      </c>
      <c r="AC399" s="46">
        <v>604</v>
      </c>
      <c r="AD399" s="46">
        <v>388635</v>
      </c>
      <c r="AE399" s="46">
        <v>434.38</v>
      </c>
      <c r="AF399" s="46">
        <v>7.7753399999999999</v>
      </c>
      <c r="AG399" s="46">
        <v>426</v>
      </c>
      <c r="AH399" s="46">
        <v>459</v>
      </c>
      <c r="AI399" s="46">
        <v>295813</v>
      </c>
      <c r="AJ399" s="46">
        <v>398.48200000000003</v>
      </c>
      <c r="AK399" s="46">
        <v>7.1437999999999997</v>
      </c>
      <c r="AL399" s="46">
        <v>391</v>
      </c>
      <c r="AM399" s="46">
        <v>421</v>
      </c>
      <c r="AN399" s="46">
        <v>271366</v>
      </c>
      <c r="AO399" s="46">
        <v>1.9394499999999999</v>
      </c>
      <c r="AP399" s="46">
        <v>0.24746199999999999</v>
      </c>
      <c r="AQ399" s="46">
        <v>1.7051499999999999</v>
      </c>
      <c r="AR399" s="46">
        <v>3.2312500000000002</v>
      </c>
      <c r="AS399" s="46">
        <v>1320.76</v>
      </c>
      <c r="AT399" s="46">
        <v>2.0784400000000001</v>
      </c>
      <c r="AU399" s="46">
        <v>1.83494</v>
      </c>
      <c r="AV399" s="46">
        <v>3.4180799999999998</v>
      </c>
      <c r="AW399" s="46">
        <v>0.25668600000000003</v>
      </c>
      <c r="AX399" s="46">
        <v>1415.42</v>
      </c>
      <c r="AY399" s="46">
        <v>3.1312500000000001</v>
      </c>
      <c r="AZ399" s="46">
        <v>0.32814900000000002</v>
      </c>
      <c r="BA399" s="46">
        <v>2.82761</v>
      </c>
      <c r="BB399" s="46">
        <v>4.8487</v>
      </c>
      <c r="BC399" s="46">
        <v>2132.38</v>
      </c>
    </row>
    <row r="400" spans="1:55" x14ac:dyDescent="0.25">
      <c r="A400" s="49" t="s">
        <v>2816</v>
      </c>
      <c r="B400" s="38" t="s">
        <v>794</v>
      </c>
      <c r="C400" s="45" t="s">
        <v>2076</v>
      </c>
      <c r="D400" s="46">
        <v>198</v>
      </c>
      <c r="E400" s="80">
        <v>23193</v>
      </c>
      <c r="F400" s="46">
        <v>774.98099999999999</v>
      </c>
      <c r="G400" s="46">
        <v>20.603100000000001</v>
      </c>
      <c r="H400" s="46">
        <v>736</v>
      </c>
      <c r="I400" s="46">
        <v>807</v>
      </c>
      <c r="J400" s="46">
        <v>1061.68</v>
      </c>
      <c r="K400" s="46">
        <v>4.7417899999999999</v>
      </c>
      <c r="L400" s="46">
        <v>1054</v>
      </c>
      <c r="M400" s="46">
        <v>1073</v>
      </c>
      <c r="N400" s="46">
        <v>178.57400000000001</v>
      </c>
      <c r="O400" s="46">
        <v>49.455199999999998</v>
      </c>
      <c r="P400" s="46">
        <v>5</v>
      </c>
      <c r="Q400" s="46">
        <v>200</v>
      </c>
      <c r="R400" s="46">
        <v>17.400400000000001</v>
      </c>
      <c r="S400" s="46">
        <v>13.6663</v>
      </c>
      <c r="T400" s="46">
        <v>3</v>
      </c>
      <c r="U400" s="46">
        <v>45</v>
      </c>
      <c r="V400" s="46">
        <v>86.4786</v>
      </c>
      <c r="W400" s="46">
        <v>19.121400000000001</v>
      </c>
      <c r="X400" s="46">
        <v>13</v>
      </c>
      <c r="Y400" s="46">
        <v>100</v>
      </c>
      <c r="Z400" s="46">
        <v>2004.77</v>
      </c>
      <c r="AA400" s="46">
        <v>202.518</v>
      </c>
      <c r="AB400" s="46">
        <v>1321</v>
      </c>
      <c r="AC400" s="46">
        <v>2214</v>
      </c>
      <c r="AD400" s="46">
        <v>46488600</v>
      </c>
      <c r="AE400" s="46">
        <v>1514.41</v>
      </c>
      <c r="AF400" s="46">
        <v>148.09200000000001</v>
      </c>
      <c r="AG400" s="46">
        <v>1013</v>
      </c>
      <c r="AH400" s="46">
        <v>1669</v>
      </c>
      <c r="AI400" s="46">
        <v>35117700</v>
      </c>
      <c r="AJ400" s="46">
        <v>1386.01</v>
      </c>
      <c r="AK400" s="46">
        <v>134.10300000000001</v>
      </c>
      <c r="AL400" s="46">
        <v>932</v>
      </c>
      <c r="AM400" s="46">
        <v>1526</v>
      </c>
      <c r="AN400" s="46">
        <v>32140200</v>
      </c>
      <c r="AO400" s="46">
        <v>27.3933</v>
      </c>
      <c r="AP400" s="46">
        <v>7.5475500000000002</v>
      </c>
      <c r="AQ400" s="46">
        <v>11.145799999999999</v>
      </c>
      <c r="AR400" s="46">
        <v>54.4955</v>
      </c>
      <c r="AS400" s="46">
        <v>635224</v>
      </c>
      <c r="AT400" s="46">
        <v>28.4453</v>
      </c>
      <c r="AU400" s="46">
        <v>11.6036</v>
      </c>
      <c r="AV400" s="46">
        <v>56.604900000000001</v>
      </c>
      <c r="AW400" s="46">
        <v>7.8370800000000003</v>
      </c>
      <c r="AX400" s="46">
        <v>659618</v>
      </c>
      <c r="AY400" s="46">
        <v>39.810099999999998</v>
      </c>
      <c r="AZ400" s="46">
        <v>10.5739</v>
      </c>
      <c r="BA400" s="46">
        <v>16.7392</v>
      </c>
      <c r="BB400" s="46">
        <v>77.635599999999997</v>
      </c>
      <c r="BC400" s="46">
        <v>923157</v>
      </c>
    </row>
    <row r="401" spans="1:55" x14ac:dyDescent="0.25">
      <c r="A401" s="49" t="s">
        <v>2817</v>
      </c>
      <c r="B401" s="38" t="s">
        <v>438</v>
      </c>
      <c r="C401" s="45" t="s">
        <v>2077</v>
      </c>
      <c r="D401" s="46">
        <v>199</v>
      </c>
      <c r="E401" s="80">
        <v>44776</v>
      </c>
      <c r="F401" s="46">
        <v>262.00099999999998</v>
      </c>
      <c r="G401" s="46">
        <v>5.7337899999999999</v>
      </c>
      <c r="H401" s="46">
        <v>249</v>
      </c>
      <c r="I401" s="46">
        <v>272</v>
      </c>
      <c r="J401" s="46">
        <v>1440.29</v>
      </c>
      <c r="K401" s="46">
        <v>13.737299999999999</v>
      </c>
      <c r="L401" s="46">
        <v>1416</v>
      </c>
      <c r="M401" s="46">
        <v>1472</v>
      </c>
      <c r="N401" s="46">
        <v>200</v>
      </c>
      <c r="O401" s="46">
        <v>0</v>
      </c>
      <c r="P401" s="46">
        <v>200</v>
      </c>
      <c r="Q401" s="46">
        <v>200</v>
      </c>
      <c r="R401" s="46">
        <v>6.8892499999999997</v>
      </c>
      <c r="S401" s="46">
        <v>2.0736400000000001</v>
      </c>
      <c r="T401" s="46">
        <v>3</v>
      </c>
      <c r="U401" s="46">
        <v>45</v>
      </c>
      <c r="V401" s="46">
        <v>54.368400000000001</v>
      </c>
      <c r="W401" s="46">
        <v>4.3020199999999997</v>
      </c>
      <c r="X401" s="46">
        <v>40</v>
      </c>
      <c r="Y401" s="46">
        <v>74</v>
      </c>
      <c r="Z401" s="46">
        <v>455.07100000000003</v>
      </c>
      <c r="AA401" s="46">
        <v>17.646999999999998</v>
      </c>
      <c r="AB401" s="46">
        <v>402</v>
      </c>
      <c r="AC401" s="46">
        <v>527</v>
      </c>
      <c r="AD401" s="46">
        <v>20364400</v>
      </c>
      <c r="AE401" s="46">
        <v>345.88299999999998</v>
      </c>
      <c r="AF401" s="46">
        <v>13.259</v>
      </c>
      <c r="AG401" s="46">
        <v>306</v>
      </c>
      <c r="AH401" s="46">
        <v>399</v>
      </c>
      <c r="AI401" s="46">
        <v>15478300</v>
      </c>
      <c r="AJ401" s="46">
        <v>317.14699999999999</v>
      </c>
      <c r="AK401" s="46">
        <v>12.1152</v>
      </c>
      <c r="AL401" s="46">
        <v>281</v>
      </c>
      <c r="AM401" s="46">
        <v>365</v>
      </c>
      <c r="AN401" s="46">
        <v>14192300</v>
      </c>
      <c r="AO401" s="46">
        <v>0.953511</v>
      </c>
      <c r="AP401" s="46">
        <v>9.1062400000000002E-2</v>
      </c>
      <c r="AQ401" s="46">
        <v>0.63823399999999997</v>
      </c>
      <c r="AR401" s="46">
        <v>2.31989</v>
      </c>
      <c r="AS401" s="46">
        <v>42669.599999999999</v>
      </c>
      <c r="AT401" s="46">
        <v>1.0547599999999999</v>
      </c>
      <c r="AU401" s="46">
        <v>0.72796799999999995</v>
      </c>
      <c r="AV401" s="46">
        <v>2.4710399999999999</v>
      </c>
      <c r="AW401" s="46">
        <v>9.4544400000000001E-2</v>
      </c>
      <c r="AX401" s="46">
        <v>47200.7</v>
      </c>
      <c r="AY401" s="46">
        <v>1.77691</v>
      </c>
      <c r="AZ401" s="46">
        <v>0.123707</v>
      </c>
      <c r="BA401" s="46">
        <v>1.3456300000000001</v>
      </c>
      <c r="BB401" s="46">
        <v>3.5238499999999999</v>
      </c>
      <c r="BC401" s="46">
        <v>79516.899999999994</v>
      </c>
    </row>
    <row r="402" spans="1:55" x14ac:dyDescent="0.25">
      <c r="A402" s="49" t="s">
        <v>2818</v>
      </c>
      <c r="B402" s="38" t="s">
        <v>977</v>
      </c>
      <c r="C402" s="45" t="s">
        <v>2078</v>
      </c>
      <c r="D402" s="46">
        <v>200</v>
      </c>
      <c r="E402" s="80">
        <v>36971</v>
      </c>
      <c r="F402" s="46">
        <v>336.28399999999999</v>
      </c>
      <c r="G402" s="46">
        <v>8.125</v>
      </c>
      <c r="H402" s="46">
        <v>320</v>
      </c>
      <c r="I402" s="46">
        <v>359</v>
      </c>
      <c r="J402" s="46">
        <v>1321.06</v>
      </c>
      <c r="K402" s="46">
        <v>8.3532100000000007</v>
      </c>
      <c r="L402" s="46">
        <v>1301</v>
      </c>
      <c r="M402" s="46">
        <v>1341</v>
      </c>
      <c r="N402" s="46">
        <v>200</v>
      </c>
      <c r="O402" s="46">
        <v>0</v>
      </c>
      <c r="P402" s="46">
        <v>200</v>
      </c>
      <c r="Q402" s="46">
        <v>200</v>
      </c>
      <c r="R402" s="46">
        <v>12.8155</v>
      </c>
      <c r="S402" s="46">
        <v>2.2587700000000002</v>
      </c>
      <c r="T402" s="46">
        <v>3</v>
      </c>
      <c r="U402" s="46">
        <v>15</v>
      </c>
      <c r="V402" s="46">
        <v>58.508800000000001</v>
      </c>
      <c r="W402" s="46">
        <v>6.5899000000000001</v>
      </c>
      <c r="X402" s="46">
        <v>40</v>
      </c>
      <c r="Y402" s="46">
        <v>80</v>
      </c>
      <c r="Z402" s="46">
        <v>646.77200000000005</v>
      </c>
      <c r="AA402" s="46">
        <v>28.504100000000001</v>
      </c>
      <c r="AB402" s="46">
        <v>569</v>
      </c>
      <c r="AC402" s="46">
        <v>727</v>
      </c>
      <c r="AD402" s="46">
        <v>23911800</v>
      </c>
      <c r="AE402" s="46">
        <v>491.28800000000001</v>
      </c>
      <c r="AF402" s="46">
        <v>21.122199999999999</v>
      </c>
      <c r="AG402" s="46">
        <v>434</v>
      </c>
      <c r="AH402" s="46">
        <v>551</v>
      </c>
      <c r="AI402" s="46">
        <v>18163400</v>
      </c>
      <c r="AJ402" s="46">
        <v>450.416</v>
      </c>
      <c r="AK402" s="46">
        <v>19.230599999999999</v>
      </c>
      <c r="AL402" s="46">
        <v>398</v>
      </c>
      <c r="AM402" s="46">
        <v>505</v>
      </c>
      <c r="AN402" s="46">
        <v>16652300</v>
      </c>
      <c r="AO402" s="46">
        <v>3.0482100000000001</v>
      </c>
      <c r="AP402" s="46">
        <v>0.33001200000000003</v>
      </c>
      <c r="AQ402" s="46">
        <v>2.08006</v>
      </c>
      <c r="AR402" s="46">
        <v>4.0848000000000004</v>
      </c>
      <c r="AS402" s="46">
        <v>112695</v>
      </c>
      <c r="AT402" s="46">
        <v>3.2265000000000001</v>
      </c>
      <c r="AU402" s="46">
        <v>2.2195200000000002</v>
      </c>
      <c r="AV402" s="46">
        <v>4.3027199999999999</v>
      </c>
      <c r="AW402" s="46">
        <v>0.34256799999999998</v>
      </c>
      <c r="AX402" s="46">
        <v>119287</v>
      </c>
      <c r="AY402" s="46">
        <v>4.6397399999999998</v>
      </c>
      <c r="AZ402" s="46">
        <v>0.44312600000000002</v>
      </c>
      <c r="BA402" s="46">
        <v>3.3508800000000001</v>
      </c>
      <c r="BB402" s="46">
        <v>6.0333699999999997</v>
      </c>
      <c r="BC402" s="46">
        <v>171536</v>
      </c>
    </row>
    <row r="403" spans="1:55" x14ac:dyDescent="0.25">
      <c r="A403" s="49" t="s">
        <v>2819</v>
      </c>
      <c r="B403" s="38" t="s">
        <v>560</v>
      </c>
      <c r="C403" s="45" t="s">
        <v>2079</v>
      </c>
      <c r="D403" s="46">
        <v>201</v>
      </c>
      <c r="E403" s="80">
        <v>20466</v>
      </c>
      <c r="F403" s="46">
        <v>295.20499999999998</v>
      </c>
      <c r="G403" s="46">
        <v>4.4890400000000001</v>
      </c>
      <c r="H403" s="46">
        <v>288</v>
      </c>
      <c r="I403" s="46">
        <v>303</v>
      </c>
      <c r="J403" s="46">
        <v>1533.72</v>
      </c>
      <c r="K403" s="46">
        <v>3.7345600000000001</v>
      </c>
      <c r="L403" s="46">
        <v>1527</v>
      </c>
      <c r="M403" s="46">
        <v>1540</v>
      </c>
      <c r="N403" s="46">
        <v>200</v>
      </c>
      <c r="O403" s="46">
        <v>0</v>
      </c>
      <c r="P403" s="46">
        <v>200</v>
      </c>
      <c r="Q403" s="46">
        <v>200</v>
      </c>
      <c r="R403" s="46">
        <v>13.183400000000001</v>
      </c>
      <c r="S403" s="46">
        <v>3.6934399999999998</v>
      </c>
      <c r="T403" s="46">
        <v>3</v>
      </c>
      <c r="U403" s="46">
        <v>22</v>
      </c>
      <c r="V403" s="46">
        <v>47.9191</v>
      </c>
      <c r="W403" s="46">
        <v>10.606999999999999</v>
      </c>
      <c r="X403" s="46">
        <v>13</v>
      </c>
      <c r="Y403" s="46">
        <v>63</v>
      </c>
      <c r="Z403" s="46">
        <v>421.02800000000002</v>
      </c>
      <c r="AA403" s="46">
        <v>17.035499999999999</v>
      </c>
      <c r="AB403" s="46">
        <v>366</v>
      </c>
      <c r="AC403" s="46">
        <v>450</v>
      </c>
      <c r="AD403" s="46">
        <v>8616760</v>
      </c>
      <c r="AE403" s="46">
        <v>320.37700000000001</v>
      </c>
      <c r="AF403" s="46">
        <v>12.293699999999999</v>
      </c>
      <c r="AG403" s="46">
        <v>281</v>
      </c>
      <c r="AH403" s="46">
        <v>342</v>
      </c>
      <c r="AI403" s="46">
        <v>6556840</v>
      </c>
      <c r="AJ403" s="46">
        <v>293.85700000000003</v>
      </c>
      <c r="AK403" s="46">
        <v>11.1456</v>
      </c>
      <c r="AL403" s="46">
        <v>258</v>
      </c>
      <c r="AM403" s="46">
        <v>313</v>
      </c>
      <c r="AN403" s="46">
        <v>6014080</v>
      </c>
      <c r="AO403" s="46">
        <v>1.5687800000000001</v>
      </c>
      <c r="AP403" s="46">
        <v>0.20679500000000001</v>
      </c>
      <c r="AQ403" s="46">
        <v>1.2160899999999999</v>
      </c>
      <c r="AR403" s="46">
        <v>1.9496899999999999</v>
      </c>
      <c r="AS403" s="46">
        <v>32106.799999999999</v>
      </c>
      <c r="AT403" s="46">
        <v>1.6932100000000001</v>
      </c>
      <c r="AU403" s="46">
        <v>1.3258700000000001</v>
      </c>
      <c r="AV403" s="46">
        <v>2.08988</v>
      </c>
      <c r="AW403" s="46">
        <v>0.21523300000000001</v>
      </c>
      <c r="AX403" s="46">
        <v>34653.300000000003</v>
      </c>
      <c r="AY403" s="46">
        <v>2.5538400000000001</v>
      </c>
      <c r="AZ403" s="46">
        <v>0.26295600000000002</v>
      </c>
      <c r="BA403" s="46">
        <v>2.1062099999999999</v>
      </c>
      <c r="BB403" s="46">
        <v>3.0372400000000002</v>
      </c>
      <c r="BC403" s="46">
        <v>52266.8</v>
      </c>
    </row>
    <row r="404" spans="1:55" x14ac:dyDescent="0.25">
      <c r="A404" s="49" t="s">
        <v>2820</v>
      </c>
      <c r="B404" s="38" t="s">
        <v>358</v>
      </c>
      <c r="C404" s="45" t="s">
        <v>2080</v>
      </c>
      <c r="D404" s="46">
        <v>202</v>
      </c>
      <c r="E404" s="80">
        <v>4972</v>
      </c>
      <c r="F404" s="46">
        <v>489.99</v>
      </c>
      <c r="G404" s="46">
        <v>41.417999999999999</v>
      </c>
      <c r="H404" s="46">
        <v>430</v>
      </c>
      <c r="I404" s="46">
        <v>627</v>
      </c>
      <c r="J404" s="46">
        <v>1474.5</v>
      </c>
      <c r="K404" s="46">
        <v>10.398</v>
      </c>
      <c r="L404" s="46">
        <v>1434</v>
      </c>
      <c r="M404" s="46">
        <v>1488</v>
      </c>
      <c r="N404" s="46">
        <v>141.672</v>
      </c>
      <c r="O404" s="46">
        <v>33.245100000000001</v>
      </c>
      <c r="P404" s="46">
        <v>49</v>
      </c>
      <c r="Q404" s="46">
        <v>200</v>
      </c>
      <c r="R404" s="46">
        <v>23.2212</v>
      </c>
      <c r="S404" s="46">
        <v>8.58019</v>
      </c>
      <c r="T404" s="46">
        <v>15</v>
      </c>
      <c r="U404" s="46">
        <v>33</v>
      </c>
      <c r="V404" s="46">
        <v>81.548699999999997</v>
      </c>
      <c r="W404" s="46">
        <v>15.062200000000001</v>
      </c>
      <c r="X404" s="46">
        <v>60</v>
      </c>
      <c r="Y404" s="46">
        <v>100</v>
      </c>
      <c r="Z404" s="46">
        <v>743.91399999999999</v>
      </c>
      <c r="AA404" s="46">
        <v>89.269300000000001</v>
      </c>
      <c r="AB404" s="46">
        <v>602</v>
      </c>
      <c r="AC404" s="46">
        <v>1005</v>
      </c>
      <c r="AD404" s="46">
        <v>3698740</v>
      </c>
      <c r="AE404" s="46">
        <v>562.303</v>
      </c>
      <c r="AF404" s="46">
        <v>66.055599999999998</v>
      </c>
      <c r="AG404" s="46">
        <v>457</v>
      </c>
      <c r="AH404" s="46">
        <v>758</v>
      </c>
      <c r="AI404" s="46">
        <v>2795770</v>
      </c>
      <c r="AJ404" s="46">
        <v>514.755</v>
      </c>
      <c r="AK404" s="46">
        <v>60.088099999999997</v>
      </c>
      <c r="AL404" s="46">
        <v>419</v>
      </c>
      <c r="AM404" s="46">
        <v>693</v>
      </c>
      <c r="AN404" s="46">
        <v>2559360</v>
      </c>
      <c r="AO404" s="46">
        <v>4.3791799999999999</v>
      </c>
      <c r="AP404" s="46">
        <v>1.17299</v>
      </c>
      <c r="AQ404" s="46">
        <v>2.5217200000000002</v>
      </c>
      <c r="AR404" s="46">
        <v>8.8410399999999996</v>
      </c>
      <c r="AS404" s="46">
        <v>21773.3</v>
      </c>
      <c r="AT404" s="46">
        <v>4.6006600000000004</v>
      </c>
      <c r="AU404" s="46">
        <v>2.6733600000000002</v>
      </c>
      <c r="AV404" s="46">
        <v>9.2242800000000003</v>
      </c>
      <c r="AW404" s="46">
        <v>1.2163600000000001</v>
      </c>
      <c r="AX404" s="46">
        <v>22874.5</v>
      </c>
      <c r="AY404" s="46">
        <v>6.4655100000000001</v>
      </c>
      <c r="AZ404" s="46">
        <v>1.5828500000000001</v>
      </c>
      <c r="BA404" s="46">
        <v>4.0046799999999996</v>
      </c>
      <c r="BB404" s="46">
        <v>12.6279</v>
      </c>
      <c r="BC404" s="46">
        <v>32146.5</v>
      </c>
    </row>
    <row r="405" spans="1:55" x14ac:dyDescent="0.25">
      <c r="A405" s="49" t="s">
        <v>2821</v>
      </c>
      <c r="B405" s="38" t="s">
        <v>1244</v>
      </c>
      <c r="C405" s="45" t="s">
        <v>2081</v>
      </c>
      <c r="D405" s="46">
        <v>203</v>
      </c>
      <c r="E405" s="80">
        <v>3057</v>
      </c>
      <c r="F405" s="46">
        <v>380.35599999999999</v>
      </c>
      <c r="G405" s="46">
        <v>4.6481399999999997</v>
      </c>
      <c r="H405" s="46">
        <v>375</v>
      </c>
      <c r="I405" s="46">
        <v>393</v>
      </c>
      <c r="J405" s="46">
        <v>1402.24</v>
      </c>
      <c r="K405" s="46">
        <v>7.4362500000000002</v>
      </c>
      <c r="L405" s="46">
        <v>1394</v>
      </c>
      <c r="M405" s="46">
        <v>1420</v>
      </c>
      <c r="N405" s="46">
        <v>200</v>
      </c>
      <c r="O405" s="46">
        <v>0</v>
      </c>
      <c r="P405" s="46">
        <v>200</v>
      </c>
      <c r="Q405" s="46">
        <v>200</v>
      </c>
      <c r="R405" s="46">
        <v>15</v>
      </c>
      <c r="S405" s="46">
        <v>0</v>
      </c>
      <c r="T405" s="46">
        <v>15</v>
      </c>
      <c r="U405" s="46">
        <v>15</v>
      </c>
      <c r="V405" s="46">
        <v>55.500500000000002</v>
      </c>
      <c r="W405" s="46">
        <v>11.750999999999999</v>
      </c>
      <c r="X405" s="46">
        <v>40</v>
      </c>
      <c r="Y405" s="46">
        <v>66</v>
      </c>
      <c r="Z405" s="46">
        <v>613.25300000000004</v>
      </c>
      <c r="AA405" s="46">
        <v>33.604700000000001</v>
      </c>
      <c r="AB405" s="46">
        <v>564</v>
      </c>
      <c r="AC405" s="46">
        <v>666</v>
      </c>
      <c r="AD405" s="46">
        <v>1874710</v>
      </c>
      <c r="AE405" s="46">
        <v>466.00900000000001</v>
      </c>
      <c r="AF405" s="46">
        <v>24.504999999999999</v>
      </c>
      <c r="AG405" s="46">
        <v>430</v>
      </c>
      <c r="AH405" s="46">
        <v>505</v>
      </c>
      <c r="AI405" s="46">
        <v>1424590</v>
      </c>
      <c r="AJ405" s="46">
        <v>427.27300000000002</v>
      </c>
      <c r="AK405" s="46">
        <v>22.120799999999999</v>
      </c>
      <c r="AL405" s="46">
        <v>395</v>
      </c>
      <c r="AM405" s="46">
        <v>463</v>
      </c>
      <c r="AN405" s="46">
        <v>1306180</v>
      </c>
      <c r="AO405" s="46">
        <v>4.0535699999999997</v>
      </c>
      <c r="AP405" s="46">
        <v>0.61551599999999995</v>
      </c>
      <c r="AQ405" s="46">
        <v>3.3566799999999999</v>
      </c>
      <c r="AR405" s="46">
        <v>5.3728600000000002</v>
      </c>
      <c r="AS405" s="46">
        <v>12391.8</v>
      </c>
      <c r="AT405" s="46">
        <v>4.2693500000000002</v>
      </c>
      <c r="AU405" s="46">
        <v>3.5442300000000002</v>
      </c>
      <c r="AV405" s="46">
        <v>5.6403999999999996</v>
      </c>
      <c r="AW405" s="46">
        <v>0.64104000000000005</v>
      </c>
      <c r="AX405" s="46">
        <v>13051.4</v>
      </c>
      <c r="AY405" s="46">
        <v>5.9449500000000004</v>
      </c>
      <c r="AZ405" s="46">
        <v>0.79279999999999995</v>
      </c>
      <c r="BA405" s="46">
        <v>5.0374999999999996</v>
      </c>
      <c r="BB405" s="46">
        <v>7.6687099999999999</v>
      </c>
      <c r="BC405" s="46">
        <v>18173.7</v>
      </c>
    </row>
    <row r="406" spans="1:55" x14ac:dyDescent="0.25">
      <c r="A406" s="49" t="s">
        <v>2822</v>
      </c>
      <c r="B406" s="38" t="s">
        <v>1555</v>
      </c>
      <c r="C406" s="45" t="s">
        <v>2082</v>
      </c>
      <c r="D406" s="46">
        <v>204</v>
      </c>
      <c r="E406" s="80">
        <v>23766</v>
      </c>
      <c r="F406" s="46">
        <v>386.37400000000002</v>
      </c>
      <c r="G406" s="46">
        <v>52.242199999999997</v>
      </c>
      <c r="H406" s="46">
        <v>303</v>
      </c>
      <c r="I406" s="46">
        <v>514</v>
      </c>
      <c r="J406" s="46">
        <v>1274.56</v>
      </c>
      <c r="K406" s="46">
        <v>11.879300000000001</v>
      </c>
      <c r="L406" s="46">
        <v>1247</v>
      </c>
      <c r="M406" s="46">
        <v>1299</v>
      </c>
      <c r="N406" s="46">
        <v>180.41300000000001</v>
      </c>
      <c r="O406" s="46">
        <v>52.478200000000001</v>
      </c>
      <c r="P406" s="46">
        <v>18</v>
      </c>
      <c r="Q406" s="46">
        <v>200</v>
      </c>
      <c r="R406" s="46">
        <v>18.919</v>
      </c>
      <c r="S406" s="46">
        <v>5.5321100000000003</v>
      </c>
      <c r="T406" s="46">
        <v>3</v>
      </c>
      <c r="U406" s="46">
        <v>33</v>
      </c>
      <c r="V406" s="46">
        <v>70.426500000000004</v>
      </c>
      <c r="W406" s="46">
        <v>7.1929600000000002</v>
      </c>
      <c r="X406" s="46">
        <v>13</v>
      </c>
      <c r="Y406" s="46">
        <v>98</v>
      </c>
      <c r="Z406" s="46">
        <v>805.79399999999998</v>
      </c>
      <c r="AA406" s="46">
        <v>94.162099999999995</v>
      </c>
      <c r="AB406" s="46">
        <v>503</v>
      </c>
      <c r="AC406" s="46">
        <v>1065</v>
      </c>
      <c r="AD406" s="46">
        <v>19150500</v>
      </c>
      <c r="AE406" s="46">
        <v>610.61699999999996</v>
      </c>
      <c r="AF406" s="46">
        <v>71.021500000000003</v>
      </c>
      <c r="AG406" s="46">
        <v>385</v>
      </c>
      <c r="AH406" s="46">
        <v>803</v>
      </c>
      <c r="AI406" s="46">
        <v>14511900</v>
      </c>
      <c r="AJ406" s="46">
        <v>559.45699999999999</v>
      </c>
      <c r="AK406" s="46">
        <v>64.917299999999997</v>
      </c>
      <c r="AL406" s="46">
        <v>354</v>
      </c>
      <c r="AM406" s="46">
        <v>735</v>
      </c>
      <c r="AN406" s="46">
        <v>13296000</v>
      </c>
      <c r="AO406" s="46">
        <v>4.49078</v>
      </c>
      <c r="AP406" s="46">
        <v>1.7331399999999999</v>
      </c>
      <c r="AQ406" s="46">
        <v>0.61179899999999998</v>
      </c>
      <c r="AR406" s="46">
        <v>11.007300000000001</v>
      </c>
      <c r="AS406" s="46">
        <v>106728</v>
      </c>
      <c r="AT406" s="46">
        <v>4.7195</v>
      </c>
      <c r="AU406" s="46">
        <v>0.69933299999999998</v>
      </c>
      <c r="AV406" s="46">
        <v>11.479100000000001</v>
      </c>
      <c r="AW406" s="46">
        <v>1.7965899999999999</v>
      </c>
      <c r="AX406" s="46">
        <v>112164</v>
      </c>
      <c r="AY406" s="46">
        <v>6.6756700000000002</v>
      </c>
      <c r="AZ406" s="46">
        <v>2.3783300000000001</v>
      </c>
      <c r="BA406" s="46">
        <v>1.4331499999999999</v>
      </c>
      <c r="BB406" s="46">
        <v>15.592599999999999</v>
      </c>
      <c r="BC406" s="46">
        <v>158654</v>
      </c>
    </row>
    <row r="407" spans="1:55" x14ac:dyDescent="0.25">
      <c r="A407" s="49" t="s">
        <v>2823</v>
      </c>
      <c r="B407" s="38" t="s">
        <v>877</v>
      </c>
      <c r="C407" s="45" t="s">
        <v>2083</v>
      </c>
      <c r="D407" s="46">
        <v>205</v>
      </c>
      <c r="E407" s="80">
        <v>33808</v>
      </c>
      <c r="F407" s="46">
        <v>531.84500000000003</v>
      </c>
      <c r="G407" s="46">
        <v>4.8429799999999998</v>
      </c>
      <c r="H407" s="46">
        <v>517</v>
      </c>
      <c r="I407" s="46">
        <v>542</v>
      </c>
      <c r="J407" s="46">
        <v>1185.79</v>
      </c>
      <c r="K407" s="46">
        <v>7.5094900000000004</v>
      </c>
      <c r="L407" s="46">
        <v>1173</v>
      </c>
      <c r="M407" s="46">
        <v>1202</v>
      </c>
      <c r="N407" s="46">
        <v>200</v>
      </c>
      <c r="O407" s="46">
        <v>0</v>
      </c>
      <c r="P407" s="46">
        <v>200</v>
      </c>
      <c r="Q407" s="46">
        <v>200</v>
      </c>
      <c r="R407" s="46">
        <v>15.465299999999999</v>
      </c>
      <c r="S407" s="46">
        <v>15.2821</v>
      </c>
      <c r="T407" s="46">
        <v>3</v>
      </c>
      <c r="U407" s="46">
        <v>45</v>
      </c>
      <c r="V407" s="46">
        <v>60.9086</v>
      </c>
      <c r="W407" s="46">
        <v>18.163599999999999</v>
      </c>
      <c r="X407" s="46">
        <v>25</v>
      </c>
      <c r="Y407" s="46">
        <v>100</v>
      </c>
      <c r="Z407" s="46">
        <v>1094.4100000000001</v>
      </c>
      <c r="AA407" s="46">
        <v>110.17</v>
      </c>
      <c r="AB407" s="46">
        <v>877</v>
      </c>
      <c r="AC407" s="46">
        <v>1381</v>
      </c>
      <c r="AD407" s="46">
        <v>36999700</v>
      </c>
      <c r="AE407" s="46">
        <v>830.88599999999997</v>
      </c>
      <c r="AF407" s="46">
        <v>80.496300000000005</v>
      </c>
      <c r="AG407" s="46">
        <v>671</v>
      </c>
      <c r="AH407" s="46">
        <v>1040</v>
      </c>
      <c r="AI407" s="46">
        <v>28090600</v>
      </c>
      <c r="AJ407" s="46">
        <v>761.64800000000002</v>
      </c>
      <c r="AK407" s="46">
        <v>72.913200000000003</v>
      </c>
      <c r="AL407" s="46">
        <v>616</v>
      </c>
      <c r="AM407" s="46">
        <v>951</v>
      </c>
      <c r="AN407" s="46">
        <v>25749800</v>
      </c>
      <c r="AO407" s="46">
        <v>12.1091</v>
      </c>
      <c r="AP407" s="46">
        <v>2.2260200000000001</v>
      </c>
      <c r="AQ407" s="46">
        <v>8.6639499999999998</v>
      </c>
      <c r="AR407" s="46">
        <v>17.5488</v>
      </c>
      <c r="AS407" s="46">
        <v>409386</v>
      </c>
      <c r="AT407" s="46">
        <v>12.6218</v>
      </c>
      <c r="AU407" s="46">
        <v>9.0504099999999994</v>
      </c>
      <c r="AV407" s="46">
        <v>18.258500000000002</v>
      </c>
      <c r="AW407" s="46">
        <v>2.3076599999999998</v>
      </c>
      <c r="AX407" s="46">
        <v>426717</v>
      </c>
      <c r="AY407" s="46">
        <v>17.3093</v>
      </c>
      <c r="AZ407" s="46">
        <v>3.0707399999999998</v>
      </c>
      <c r="BA407" s="46">
        <v>12.53</v>
      </c>
      <c r="BB407" s="46">
        <v>24.842400000000001</v>
      </c>
      <c r="BC407" s="46">
        <v>585193</v>
      </c>
    </row>
    <row r="408" spans="1:55" x14ac:dyDescent="0.25">
      <c r="A408" s="49" t="s">
        <v>2824</v>
      </c>
      <c r="B408" s="38" t="s">
        <v>449</v>
      </c>
      <c r="C408" s="45" t="s">
        <v>2084</v>
      </c>
      <c r="D408" s="46">
        <v>206</v>
      </c>
      <c r="E408" s="80">
        <v>18878</v>
      </c>
      <c r="F408" s="46">
        <v>325.05399999999997</v>
      </c>
      <c r="G408" s="46">
        <v>6.2059600000000001</v>
      </c>
      <c r="H408" s="46">
        <v>310</v>
      </c>
      <c r="I408" s="46">
        <v>337</v>
      </c>
      <c r="J408" s="46">
        <v>1420.47</v>
      </c>
      <c r="K408" s="46">
        <v>5.5646599999999999</v>
      </c>
      <c r="L408" s="46">
        <v>1409</v>
      </c>
      <c r="M408" s="46">
        <v>1431</v>
      </c>
      <c r="N408" s="46">
        <v>200</v>
      </c>
      <c r="O408" s="46">
        <v>0</v>
      </c>
      <c r="P408" s="46">
        <v>200</v>
      </c>
      <c r="Q408" s="46">
        <v>200</v>
      </c>
      <c r="R408" s="46">
        <v>17.459299999999999</v>
      </c>
      <c r="S408" s="46">
        <v>7.1625399999999999</v>
      </c>
      <c r="T408" s="46">
        <v>3</v>
      </c>
      <c r="U408" s="46">
        <v>33</v>
      </c>
      <c r="V408" s="46">
        <v>66.310599999999994</v>
      </c>
      <c r="W408" s="46">
        <v>14.3392</v>
      </c>
      <c r="X408" s="46">
        <v>13</v>
      </c>
      <c r="Y408" s="46">
        <v>100</v>
      </c>
      <c r="Z408" s="46">
        <v>568.77300000000002</v>
      </c>
      <c r="AA408" s="46">
        <v>34.942300000000003</v>
      </c>
      <c r="AB408" s="46">
        <v>445</v>
      </c>
      <c r="AC408" s="46">
        <v>656</v>
      </c>
      <c r="AD408" s="46">
        <v>10737300</v>
      </c>
      <c r="AE408" s="46">
        <v>431.26900000000001</v>
      </c>
      <c r="AF408" s="46">
        <v>25.2361</v>
      </c>
      <c r="AG408" s="46">
        <v>341</v>
      </c>
      <c r="AH408" s="46">
        <v>494</v>
      </c>
      <c r="AI408" s="46">
        <v>8141490</v>
      </c>
      <c r="AJ408" s="46">
        <v>395.12799999999999</v>
      </c>
      <c r="AK408" s="46">
        <v>22.761199999999999</v>
      </c>
      <c r="AL408" s="46">
        <v>314</v>
      </c>
      <c r="AM408" s="46">
        <v>452</v>
      </c>
      <c r="AN408" s="46">
        <v>7459230</v>
      </c>
      <c r="AO408" s="46">
        <v>2.05063</v>
      </c>
      <c r="AP408" s="46">
        <v>0.34387000000000001</v>
      </c>
      <c r="AQ408" s="46">
        <v>1.1695800000000001</v>
      </c>
      <c r="AR408" s="46">
        <v>2.9512499999999999</v>
      </c>
      <c r="AS408" s="46">
        <v>38711.699999999997</v>
      </c>
      <c r="AT408" s="46">
        <v>2.1907899999999998</v>
      </c>
      <c r="AU408" s="46">
        <v>1.2730900000000001</v>
      </c>
      <c r="AV408" s="46">
        <v>3.1256300000000001</v>
      </c>
      <c r="AW408" s="46">
        <v>0.35781000000000002</v>
      </c>
      <c r="AX408" s="46">
        <v>41357.699999999997</v>
      </c>
      <c r="AY408" s="46">
        <v>3.2683499999999999</v>
      </c>
      <c r="AZ408" s="46">
        <v>0.44623600000000002</v>
      </c>
      <c r="BA408" s="46">
        <v>2.1303700000000001</v>
      </c>
      <c r="BB408" s="46">
        <v>4.4567800000000002</v>
      </c>
      <c r="BC408" s="46">
        <v>61700</v>
      </c>
    </row>
    <row r="409" spans="1:55" x14ac:dyDescent="0.25">
      <c r="A409" s="49" t="s">
        <v>2825</v>
      </c>
      <c r="B409" s="38" t="s">
        <v>880</v>
      </c>
      <c r="C409" s="45" t="s">
        <v>2085</v>
      </c>
      <c r="D409" s="46">
        <v>207</v>
      </c>
      <c r="E409" s="80">
        <v>14392</v>
      </c>
      <c r="F409" s="46">
        <v>329.82400000000001</v>
      </c>
      <c r="G409" s="46">
        <v>8.0071600000000007</v>
      </c>
      <c r="H409" s="46">
        <v>309</v>
      </c>
      <c r="I409" s="46">
        <v>360</v>
      </c>
      <c r="J409" s="46">
        <v>1491.81</v>
      </c>
      <c r="K409" s="46">
        <v>6.2178199999999997</v>
      </c>
      <c r="L409" s="46">
        <v>1477</v>
      </c>
      <c r="M409" s="46">
        <v>1505</v>
      </c>
      <c r="N409" s="46">
        <v>199.93100000000001</v>
      </c>
      <c r="O409" s="46">
        <v>2.9462799999999998</v>
      </c>
      <c r="P409" s="46">
        <v>75</v>
      </c>
      <c r="Q409" s="46">
        <v>200</v>
      </c>
      <c r="R409" s="46">
        <v>15.742000000000001</v>
      </c>
      <c r="S409" s="46">
        <v>2.6858300000000002</v>
      </c>
      <c r="T409" s="46">
        <v>12</v>
      </c>
      <c r="U409" s="46">
        <v>25</v>
      </c>
      <c r="V409" s="46">
        <v>47.156500000000001</v>
      </c>
      <c r="W409" s="46">
        <v>6.2923499999999999</v>
      </c>
      <c r="X409" s="46">
        <v>41</v>
      </c>
      <c r="Y409" s="46">
        <v>66</v>
      </c>
      <c r="Z409" s="46">
        <v>475.553</v>
      </c>
      <c r="AA409" s="46">
        <v>18.971399999999999</v>
      </c>
      <c r="AB409" s="46">
        <v>445</v>
      </c>
      <c r="AC409" s="46">
        <v>545</v>
      </c>
      <c r="AD409" s="46">
        <v>6844150</v>
      </c>
      <c r="AE409" s="46">
        <v>361.99900000000002</v>
      </c>
      <c r="AF409" s="46">
        <v>14.031700000000001</v>
      </c>
      <c r="AG409" s="46">
        <v>339</v>
      </c>
      <c r="AH409" s="46">
        <v>413</v>
      </c>
      <c r="AI409" s="46">
        <v>5209890</v>
      </c>
      <c r="AJ409" s="46">
        <v>332.06200000000001</v>
      </c>
      <c r="AK409" s="46">
        <v>12.773300000000001</v>
      </c>
      <c r="AL409" s="46">
        <v>311</v>
      </c>
      <c r="AM409" s="46">
        <v>379</v>
      </c>
      <c r="AN409" s="46">
        <v>4779040</v>
      </c>
      <c r="AO409" s="46">
        <v>2.5861000000000001</v>
      </c>
      <c r="AP409" s="46">
        <v>0.24810299999999999</v>
      </c>
      <c r="AQ409" s="46">
        <v>0.52139599999999997</v>
      </c>
      <c r="AR409" s="46">
        <v>3.6373700000000002</v>
      </c>
      <c r="AS409" s="46">
        <v>37219.1</v>
      </c>
      <c r="AT409" s="46">
        <v>2.7485900000000001</v>
      </c>
      <c r="AU409" s="46">
        <v>0.55910700000000002</v>
      </c>
      <c r="AV409" s="46">
        <v>3.84063</v>
      </c>
      <c r="AW409" s="46">
        <v>0.25792700000000002</v>
      </c>
      <c r="AX409" s="46">
        <v>39557.699999999997</v>
      </c>
      <c r="AY409" s="46">
        <v>3.9135300000000002</v>
      </c>
      <c r="AZ409" s="46">
        <v>0.324571</v>
      </c>
      <c r="BA409" s="46">
        <v>1.1715</v>
      </c>
      <c r="BB409" s="46">
        <v>5.3047300000000002</v>
      </c>
      <c r="BC409" s="46">
        <v>56323.5</v>
      </c>
    </row>
    <row r="410" spans="1:55" x14ac:dyDescent="0.25">
      <c r="A410" s="49" t="s">
        <v>2826</v>
      </c>
      <c r="B410" s="38" t="s">
        <v>2412</v>
      </c>
      <c r="C410" s="45" t="s">
        <v>2086</v>
      </c>
      <c r="D410" s="46">
        <v>208</v>
      </c>
      <c r="E410" s="80">
        <v>11232</v>
      </c>
      <c r="F410" s="46">
        <v>321.81599999999997</v>
      </c>
      <c r="G410" s="46">
        <v>11.2265</v>
      </c>
      <c r="H410" s="46">
        <v>298</v>
      </c>
      <c r="I410" s="46">
        <v>339</v>
      </c>
      <c r="J410" s="46">
        <v>1396.15</v>
      </c>
      <c r="K410" s="46">
        <v>5.49322</v>
      </c>
      <c r="L410" s="46">
        <v>1383</v>
      </c>
      <c r="M410" s="46">
        <v>1416</v>
      </c>
      <c r="N410" s="46">
        <v>168.078</v>
      </c>
      <c r="O410" s="46">
        <v>48.055999999999997</v>
      </c>
      <c r="P410" s="46">
        <v>18</v>
      </c>
      <c r="Q410" s="46">
        <v>200</v>
      </c>
      <c r="R410" s="46">
        <v>9.8591499999999996</v>
      </c>
      <c r="S410" s="46">
        <v>4.8678100000000004</v>
      </c>
      <c r="T410" s="46">
        <v>3</v>
      </c>
      <c r="U410" s="46">
        <v>21</v>
      </c>
      <c r="V410" s="46">
        <v>61.471899999999998</v>
      </c>
      <c r="W410" s="46">
        <v>9.6258400000000002</v>
      </c>
      <c r="X410" s="46">
        <v>41</v>
      </c>
      <c r="Y410" s="46">
        <v>80</v>
      </c>
      <c r="Z410" s="46">
        <v>571.14099999999996</v>
      </c>
      <c r="AA410" s="46">
        <v>26.603400000000001</v>
      </c>
      <c r="AB410" s="46">
        <v>503</v>
      </c>
      <c r="AC410" s="46">
        <v>630</v>
      </c>
      <c r="AD410" s="46">
        <v>6415060</v>
      </c>
      <c r="AE410" s="46">
        <v>433.55500000000001</v>
      </c>
      <c r="AF410" s="46">
        <v>19.482900000000001</v>
      </c>
      <c r="AG410" s="46">
        <v>383</v>
      </c>
      <c r="AH410" s="46">
        <v>476</v>
      </c>
      <c r="AI410" s="46">
        <v>4869690</v>
      </c>
      <c r="AJ410" s="46">
        <v>397.38499999999999</v>
      </c>
      <c r="AK410" s="46">
        <v>17.675599999999999</v>
      </c>
      <c r="AL410" s="46">
        <v>351</v>
      </c>
      <c r="AM410" s="46">
        <v>436</v>
      </c>
      <c r="AN410" s="46">
        <v>4463430</v>
      </c>
      <c r="AO410" s="46">
        <v>1.4128000000000001</v>
      </c>
      <c r="AP410" s="46">
        <v>0.430396</v>
      </c>
      <c r="AQ410" s="46">
        <v>0.34074399999999999</v>
      </c>
      <c r="AR410" s="46">
        <v>2.1064099999999999</v>
      </c>
      <c r="AS410" s="46">
        <v>15868.5</v>
      </c>
      <c r="AT410" s="46">
        <v>1.52807</v>
      </c>
      <c r="AU410" s="46">
        <v>0.36350500000000002</v>
      </c>
      <c r="AV410" s="46">
        <v>2.2528899999999998</v>
      </c>
      <c r="AW410" s="46">
        <v>0.45256400000000002</v>
      </c>
      <c r="AX410" s="46">
        <v>17163.3</v>
      </c>
      <c r="AY410" s="46">
        <v>2.4196300000000002</v>
      </c>
      <c r="AZ410" s="46">
        <v>0.59879400000000005</v>
      </c>
      <c r="BA410" s="46">
        <v>0.53474200000000005</v>
      </c>
      <c r="BB410" s="46">
        <v>3.3325900000000002</v>
      </c>
      <c r="BC410" s="46">
        <v>27177.3</v>
      </c>
    </row>
    <row r="411" spans="1:55" x14ac:dyDescent="0.25">
      <c r="A411" s="49" t="s">
        <v>2827</v>
      </c>
      <c r="B411" s="38" t="s">
        <v>893</v>
      </c>
      <c r="C411" s="45" t="s">
        <v>2087</v>
      </c>
      <c r="D411" s="46">
        <v>209</v>
      </c>
      <c r="E411" s="80">
        <v>17712</v>
      </c>
      <c r="F411" s="46">
        <v>365.41800000000001</v>
      </c>
      <c r="G411" s="46">
        <v>13.863200000000001</v>
      </c>
      <c r="H411" s="46">
        <v>344</v>
      </c>
      <c r="I411" s="46">
        <v>398</v>
      </c>
      <c r="J411" s="46">
        <v>1389.3</v>
      </c>
      <c r="K411" s="46">
        <v>10.8513</v>
      </c>
      <c r="L411" s="46">
        <v>1367</v>
      </c>
      <c r="M411" s="46">
        <v>1415</v>
      </c>
      <c r="N411" s="46">
        <v>195.36699999999999</v>
      </c>
      <c r="O411" s="46">
        <v>23.954899999999999</v>
      </c>
      <c r="P411" s="46">
        <v>18</v>
      </c>
      <c r="Q411" s="46">
        <v>200</v>
      </c>
      <c r="R411" s="46">
        <v>5.5484400000000003</v>
      </c>
      <c r="S411" s="46">
        <v>3.5483099999999999</v>
      </c>
      <c r="T411" s="46">
        <v>3</v>
      </c>
      <c r="U411" s="46">
        <v>19</v>
      </c>
      <c r="V411" s="46">
        <v>51.822400000000002</v>
      </c>
      <c r="W411" s="46">
        <v>8.0209600000000005</v>
      </c>
      <c r="X411" s="46">
        <v>39</v>
      </c>
      <c r="Y411" s="46">
        <v>76</v>
      </c>
      <c r="Z411" s="46">
        <v>597.52499999999998</v>
      </c>
      <c r="AA411" s="46">
        <v>28.8689</v>
      </c>
      <c r="AB411" s="46">
        <v>521</v>
      </c>
      <c r="AC411" s="46">
        <v>696</v>
      </c>
      <c r="AD411" s="46">
        <v>10583400</v>
      </c>
      <c r="AE411" s="46">
        <v>454.51100000000002</v>
      </c>
      <c r="AF411" s="46">
        <v>21.5093</v>
      </c>
      <c r="AG411" s="46">
        <v>397</v>
      </c>
      <c r="AH411" s="46">
        <v>528</v>
      </c>
      <c r="AI411" s="46">
        <v>8050300</v>
      </c>
      <c r="AJ411" s="46">
        <v>416.88499999999999</v>
      </c>
      <c r="AK411" s="46">
        <v>19.583400000000001</v>
      </c>
      <c r="AL411" s="46">
        <v>365</v>
      </c>
      <c r="AM411" s="46">
        <v>483</v>
      </c>
      <c r="AN411" s="46">
        <v>7383870</v>
      </c>
      <c r="AO411" s="46">
        <v>2.6742499999999998</v>
      </c>
      <c r="AP411" s="46">
        <v>0.55862100000000003</v>
      </c>
      <c r="AQ411" s="46">
        <v>0.55750900000000003</v>
      </c>
      <c r="AR411" s="46">
        <v>3.9708899999999998</v>
      </c>
      <c r="AS411" s="46">
        <v>47366.2</v>
      </c>
      <c r="AT411" s="46">
        <v>2.84002</v>
      </c>
      <c r="AU411" s="46">
        <v>0.64434400000000003</v>
      </c>
      <c r="AV411" s="46">
        <v>4.18649</v>
      </c>
      <c r="AW411" s="46">
        <v>0.57964099999999996</v>
      </c>
      <c r="AX411" s="46">
        <v>50302.400000000001</v>
      </c>
      <c r="AY411" s="46">
        <v>4.1162900000000002</v>
      </c>
      <c r="AZ411" s="46">
        <v>0.74821899999999997</v>
      </c>
      <c r="BA411" s="46">
        <v>1.3150500000000001</v>
      </c>
      <c r="BB411" s="46">
        <v>5.8571400000000002</v>
      </c>
      <c r="BC411" s="46">
        <v>72907.7</v>
      </c>
    </row>
    <row r="412" spans="1:55" x14ac:dyDescent="0.25">
      <c r="A412" s="49" t="s">
        <v>2828</v>
      </c>
      <c r="B412" s="38" t="s">
        <v>2413</v>
      </c>
      <c r="C412" s="45" t="s">
        <v>2088</v>
      </c>
      <c r="D412" s="46">
        <v>210</v>
      </c>
      <c r="E412" s="80">
        <v>20916</v>
      </c>
      <c r="F412" s="46">
        <v>439.86500000000001</v>
      </c>
      <c r="G412" s="46">
        <v>7.9374599999999997</v>
      </c>
      <c r="H412" s="46">
        <v>429</v>
      </c>
      <c r="I412" s="46">
        <v>467</v>
      </c>
      <c r="J412" s="46">
        <v>1241.69</v>
      </c>
      <c r="K412" s="46">
        <v>6.0163200000000003</v>
      </c>
      <c r="L412" s="46">
        <v>1224</v>
      </c>
      <c r="M412" s="46">
        <v>1253</v>
      </c>
      <c r="N412" s="46">
        <v>200</v>
      </c>
      <c r="O412" s="46">
        <v>0</v>
      </c>
      <c r="P412" s="46">
        <v>200</v>
      </c>
      <c r="Q412" s="46">
        <v>200</v>
      </c>
      <c r="R412" s="46">
        <v>3.4796800000000001</v>
      </c>
      <c r="S412" s="46">
        <v>2.0118999999999998</v>
      </c>
      <c r="T412" s="46">
        <v>3</v>
      </c>
      <c r="U412" s="46">
        <v>16</v>
      </c>
      <c r="V412" s="46">
        <v>46.503700000000002</v>
      </c>
      <c r="W412" s="46">
        <v>9.6217299999999994</v>
      </c>
      <c r="X412" s="46">
        <v>13</v>
      </c>
      <c r="Y412" s="46">
        <v>69</v>
      </c>
      <c r="Z412" s="46">
        <v>818.08500000000004</v>
      </c>
      <c r="AA412" s="46">
        <v>38.017800000000001</v>
      </c>
      <c r="AB412" s="46">
        <v>674</v>
      </c>
      <c r="AC412" s="46">
        <v>910</v>
      </c>
      <c r="AD412" s="46">
        <v>17111100</v>
      </c>
      <c r="AE412" s="46">
        <v>623.04300000000001</v>
      </c>
      <c r="AF412" s="46">
        <v>27.874700000000001</v>
      </c>
      <c r="AG412" s="46">
        <v>517</v>
      </c>
      <c r="AH412" s="46">
        <v>690</v>
      </c>
      <c r="AI412" s="46">
        <v>13031600</v>
      </c>
      <c r="AJ412" s="46">
        <v>571.66800000000001</v>
      </c>
      <c r="AK412" s="46">
        <v>25.250800000000002</v>
      </c>
      <c r="AL412" s="46">
        <v>476</v>
      </c>
      <c r="AM412" s="46">
        <v>632</v>
      </c>
      <c r="AN412" s="46">
        <v>11957000</v>
      </c>
      <c r="AO412" s="46">
        <v>6.2318100000000003</v>
      </c>
      <c r="AP412" s="46">
        <v>0.80464800000000003</v>
      </c>
      <c r="AQ412" s="46">
        <v>5.1595599999999999</v>
      </c>
      <c r="AR412" s="46">
        <v>9.2337900000000008</v>
      </c>
      <c r="AS412" s="46">
        <v>130345</v>
      </c>
      <c r="AT412" s="46">
        <v>6.5324900000000001</v>
      </c>
      <c r="AU412" s="46">
        <v>5.4184999999999999</v>
      </c>
      <c r="AV412" s="46">
        <v>9.6576699999999995</v>
      </c>
      <c r="AW412" s="46">
        <v>0.83740999999999999</v>
      </c>
      <c r="AX412" s="46">
        <v>136634</v>
      </c>
      <c r="AY412" s="46">
        <v>9.0394000000000005</v>
      </c>
      <c r="AZ412" s="46">
        <v>1.07256</v>
      </c>
      <c r="BA412" s="46">
        <v>7.5994299999999999</v>
      </c>
      <c r="BB412" s="46">
        <v>13.0726</v>
      </c>
      <c r="BC412" s="46">
        <v>189068</v>
      </c>
    </row>
    <row r="413" spans="1:55" x14ac:dyDescent="0.25">
      <c r="A413" s="49" t="s">
        <v>2829</v>
      </c>
      <c r="B413" s="38" t="s">
        <v>805</v>
      </c>
      <c r="C413" s="45" t="s">
        <v>2089</v>
      </c>
      <c r="D413" s="46">
        <v>211</v>
      </c>
      <c r="E413" s="80">
        <v>29968</v>
      </c>
      <c r="F413" s="46">
        <v>450.49799999999999</v>
      </c>
      <c r="G413" s="46">
        <v>57.458599999999997</v>
      </c>
      <c r="H413" s="46">
        <v>314</v>
      </c>
      <c r="I413" s="46">
        <v>542</v>
      </c>
      <c r="J413" s="46">
        <v>1356.98</v>
      </c>
      <c r="K413" s="46">
        <v>21.4192</v>
      </c>
      <c r="L413" s="46">
        <v>1327</v>
      </c>
      <c r="M413" s="46">
        <v>1406</v>
      </c>
      <c r="N413" s="46">
        <v>110.232</v>
      </c>
      <c r="O413" s="46">
        <v>55.066800000000001</v>
      </c>
      <c r="P413" s="46">
        <v>38</v>
      </c>
      <c r="Q413" s="46">
        <v>200</v>
      </c>
      <c r="R413" s="46">
        <v>15.3102</v>
      </c>
      <c r="S413" s="46">
        <v>3.1627399999999999</v>
      </c>
      <c r="T413" s="46">
        <v>8</v>
      </c>
      <c r="U413" s="46">
        <v>33</v>
      </c>
      <c r="V413" s="46">
        <v>66.194199999999995</v>
      </c>
      <c r="W413" s="46">
        <v>9.6668000000000003</v>
      </c>
      <c r="X413" s="46">
        <v>60</v>
      </c>
      <c r="Y413" s="46">
        <v>100</v>
      </c>
      <c r="Z413" s="46">
        <v>767.18700000000001</v>
      </c>
      <c r="AA413" s="46">
        <v>73.881799999999998</v>
      </c>
      <c r="AB413" s="46">
        <v>605</v>
      </c>
      <c r="AC413" s="46">
        <v>966</v>
      </c>
      <c r="AD413" s="46">
        <v>22991100</v>
      </c>
      <c r="AE413" s="46">
        <v>581.97299999999996</v>
      </c>
      <c r="AF413" s="46">
        <v>56.1098</v>
      </c>
      <c r="AG413" s="46">
        <v>457</v>
      </c>
      <c r="AH413" s="46">
        <v>729</v>
      </c>
      <c r="AI413" s="46">
        <v>17440600</v>
      </c>
      <c r="AJ413" s="46">
        <v>533.303</v>
      </c>
      <c r="AK413" s="46">
        <v>51.433100000000003</v>
      </c>
      <c r="AL413" s="46">
        <v>419</v>
      </c>
      <c r="AM413" s="46">
        <v>667</v>
      </c>
      <c r="AN413" s="46">
        <v>15982000</v>
      </c>
      <c r="AO413" s="46">
        <v>3.9472800000000001</v>
      </c>
      <c r="AP413" s="46">
        <v>1.6276200000000001</v>
      </c>
      <c r="AQ413" s="46">
        <v>1.24366</v>
      </c>
      <c r="AR413" s="46">
        <v>10.138299999999999</v>
      </c>
      <c r="AS413" s="46">
        <v>118292</v>
      </c>
      <c r="AT413" s="46">
        <v>4.1573599999999997</v>
      </c>
      <c r="AU413" s="46">
        <v>1.3552599999999999</v>
      </c>
      <c r="AV413" s="46">
        <v>10.577999999999999</v>
      </c>
      <c r="AW413" s="46">
        <v>1.6876899999999999</v>
      </c>
      <c r="AX413" s="46">
        <v>124588</v>
      </c>
      <c r="AY413" s="46">
        <v>5.9249400000000003</v>
      </c>
      <c r="AZ413" s="46">
        <v>2.2250100000000002</v>
      </c>
      <c r="BA413" s="46">
        <v>2.22749</v>
      </c>
      <c r="BB413" s="46">
        <v>14.352399999999999</v>
      </c>
      <c r="BC413" s="46">
        <v>177559</v>
      </c>
    </row>
    <row r="414" spans="1:55" x14ac:dyDescent="0.25">
      <c r="A414" s="49" t="s">
        <v>2830</v>
      </c>
      <c r="B414" s="38" t="s">
        <v>878</v>
      </c>
      <c r="C414" s="45" t="s">
        <v>2090</v>
      </c>
      <c r="D414" s="46">
        <v>213</v>
      </c>
      <c r="E414" s="80">
        <v>23987</v>
      </c>
      <c r="F414" s="46">
        <v>549.49900000000002</v>
      </c>
      <c r="G414" s="46">
        <v>9.0723500000000001</v>
      </c>
      <c r="H414" s="46">
        <v>532</v>
      </c>
      <c r="I414" s="46">
        <v>572</v>
      </c>
      <c r="J414" s="46">
        <v>1163.3</v>
      </c>
      <c r="K414" s="46">
        <v>5.1577200000000003</v>
      </c>
      <c r="L414" s="46">
        <v>1155</v>
      </c>
      <c r="M414" s="46">
        <v>1173</v>
      </c>
      <c r="N414" s="46">
        <v>200</v>
      </c>
      <c r="O414" s="46">
        <v>0</v>
      </c>
      <c r="P414" s="46">
        <v>200</v>
      </c>
      <c r="Q414" s="46">
        <v>200</v>
      </c>
      <c r="R414" s="46">
        <v>18.259399999999999</v>
      </c>
      <c r="S414" s="46">
        <v>6.5011099999999997</v>
      </c>
      <c r="T414" s="46">
        <v>3</v>
      </c>
      <c r="U414" s="46">
        <v>45</v>
      </c>
      <c r="V414" s="46">
        <v>79.607699999999994</v>
      </c>
      <c r="W414" s="46">
        <v>8.4767499999999991</v>
      </c>
      <c r="X414" s="46">
        <v>13</v>
      </c>
      <c r="Y414" s="46">
        <v>100</v>
      </c>
      <c r="Z414" s="46">
        <v>1276.56</v>
      </c>
      <c r="AA414" s="46">
        <v>63.2746</v>
      </c>
      <c r="AB414" s="46">
        <v>912</v>
      </c>
      <c r="AC414" s="46">
        <v>1455</v>
      </c>
      <c r="AD414" s="46">
        <v>30620800</v>
      </c>
      <c r="AE414" s="46">
        <v>965.87</v>
      </c>
      <c r="AF414" s="46">
        <v>46.484299999999998</v>
      </c>
      <c r="AG414" s="46">
        <v>700</v>
      </c>
      <c r="AH414" s="46">
        <v>1096</v>
      </c>
      <c r="AI414" s="46">
        <v>23168300</v>
      </c>
      <c r="AJ414" s="46">
        <v>884.36500000000001</v>
      </c>
      <c r="AK414" s="46">
        <v>42.164900000000003</v>
      </c>
      <c r="AL414" s="46">
        <v>644</v>
      </c>
      <c r="AM414" s="46">
        <v>1002</v>
      </c>
      <c r="AN414" s="46">
        <v>21213300</v>
      </c>
      <c r="AO414" s="46">
        <v>12.889099999999999</v>
      </c>
      <c r="AP414" s="46">
        <v>1.45631</v>
      </c>
      <c r="AQ414" s="46">
        <v>10.1282</v>
      </c>
      <c r="AR414" s="46">
        <v>22.573499999999999</v>
      </c>
      <c r="AS414" s="46">
        <v>309171</v>
      </c>
      <c r="AT414" s="46">
        <v>13.4194</v>
      </c>
      <c r="AU414" s="46">
        <v>10.559900000000001</v>
      </c>
      <c r="AV414" s="46">
        <v>23.4941</v>
      </c>
      <c r="AW414" s="46">
        <v>1.5118400000000001</v>
      </c>
      <c r="AX414" s="46">
        <v>321891</v>
      </c>
      <c r="AY414" s="46">
        <v>18.561599999999999</v>
      </c>
      <c r="AZ414" s="46">
        <v>2.00502</v>
      </c>
      <c r="BA414" s="46">
        <v>14.7546</v>
      </c>
      <c r="BB414" s="46">
        <v>31.683599999999998</v>
      </c>
      <c r="BC414" s="46">
        <v>445237</v>
      </c>
    </row>
    <row r="415" spans="1:55" x14ac:dyDescent="0.25">
      <c r="A415" s="49" t="s">
        <v>2831</v>
      </c>
      <c r="B415" s="38" t="s">
        <v>679</v>
      </c>
      <c r="C415" s="45" t="s">
        <v>2091</v>
      </c>
      <c r="D415" s="46">
        <v>214</v>
      </c>
      <c r="E415" s="80">
        <v>22361</v>
      </c>
      <c r="F415" s="46">
        <v>578.875</v>
      </c>
      <c r="G415" s="46">
        <v>13.9549</v>
      </c>
      <c r="H415" s="46">
        <v>555</v>
      </c>
      <c r="I415" s="46">
        <v>619</v>
      </c>
      <c r="J415" s="46">
        <v>1145.57</v>
      </c>
      <c r="K415" s="46">
        <v>5.7095599999999997</v>
      </c>
      <c r="L415" s="46">
        <v>1133</v>
      </c>
      <c r="M415" s="46">
        <v>1155</v>
      </c>
      <c r="N415" s="46">
        <v>200</v>
      </c>
      <c r="O415" s="46">
        <v>0</v>
      </c>
      <c r="P415" s="46">
        <v>200</v>
      </c>
      <c r="Q415" s="46">
        <v>200</v>
      </c>
      <c r="R415" s="46">
        <v>16.996099999999998</v>
      </c>
      <c r="S415" s="46">
        <v>9.2889900000000001</v>
      </c>
      <c r="T415" s="46">
        <v>3</v>
      </c>
      <c r="U415" s="46">
        <v>45</v>
      </c>
      <c r="V415" s="46">
        <v>74.225399999999993</v>
      </c>
      <c r="W415" s="46">
        <v>15.6326</v>
      </c>
      <c r="X415" s="46">
        <v>13</v>
      </c>
      <c r="Y415" s="46">
        <v>100</v>
      </c>
      <c r="Z415" s="46">
        <v>1327.32</v>
      </c>
      <c r="AA415" s="46">
        <v>114.601</v>
      </c>
      <c r="AB415" s="46">
        <v>915</v>
      </c>
      <c r="AC415" s="46">
        <v>1532</v>
      </c>
      <c r="AD415" s="46">
        <v>29680100</v>
      </c>
      <c r="AE415" s="46">
        <v>1005.17</v>
      </c>
      <c r="AF415" s="46">
        <v>84.039400000000001</v>
      </c>
      <c r="AG415" s="46">
        <v>702</v>
      </c>
      <c r="AH415" s="46">
        <v>1155</v>
      </c>
      <c r="AI415" s="46">
        <v>22476500</v>
      </c>
      <c r="AJ415" s="46">
        <v>920.649</v>
      </c>
      <c r="AK415" s="46">
        <v>76.164299999999997</v>
      </c>
      <c r="AL415" s="46">
        <v>646</v>
      </c>
      <c r="AM415" s="46">
        <v>1056</v>
      </c>
      <c r="AN415" s="46">
        <v>20586600</v>
      </c>
      <c r="AO415" s="46">
        <v>15.249599999999999</v>
      </c>
      <c r="AP415" s="46">
        <v>1.7150799999999999</v>
      </c>
      <c r="AQ415" s="46">
        <v>9.0547900000000006</v>
      </c>
      <c r="AR415" s="46">
        <v>25.983599999999999</v>
      </c>
      <c r="AS415" s="46">
        <v>340995</v>
      </c>
      <c r="AT415" s="46">
        <v>15.869400000000001</v>
      </c>
      <c r="AU415" s="46">
        <v>9.4467800000000004</v>
      </c>
      <c r="AV415" s="46">
        <v>27.033200000000001</v>
      </c>
      <c r="AW415" s="46">
        <v>1.7816799999999999</v>
      </c>
      <c r="AX415" s="46">
        <v>354855</v>
      </c>
      <c r="AY415" s="46">
        <v>21.897600000000001</v>
      </c>
      <c r="AZ415" s="46">
        <v>2.3617599999999999</v>
      </c>
      <c r="BA415" s="46">
        <v>13.2796</v>
      </c>
      <c r="BB415" s="46">
        <v>36.4131</v>
      </c>
      <c r="BC415" s="46">
        <v>489651</v>
      </c>
    </row>
    <row r="416" spans="1:55" x14ac:dyDescent="0.25">
      <c r="A416" s="49" t="s">
        <v>2832</v>
      </c>
      <c r="B416" s="38" t="s">
        <v>1030</v>
      </c>
      <c r="C416" s="45" t="s">
        <v>2092</v>
      </c>
      <c r="D416" s="46">
        <v>215</v>
      </c>
      <c r="E416" s="80">
        <v>35530</v>
      </c>
      <c r="F416" s="46">
        <v>580.70600000000002</v>
      </c>
      <c r="G416" s="46">
        <v>15.779400000000001</v>
      </c>
      <c r="H416" s="46">
        <v>544</v>
      </c>
      <c r="I416" s="46">
        <v>610</v>
      </c>
      <c r="J416" s="46">
        <v>1147.8599999999999</v>
      </c>
      <c r="K416" s="46">
        <v>10.3696</v>
      </c>
      <c r="L416" s="46">
        <v>1128</v>
      </c>
      <c r="M416" s="46">
        <v>1168</v>
      </c>
      <c r="N416" s="46">
        <v>200</v>
      </c>
      <c r="O416" s="46">
        <v>0</v>
      </c>
      <c r="P416" s="46">
        <v>200</v>
      </c>
      <c r="Q416" s="46">
        <v>200</v>
      </c>
      <c r="R416" s="46">
        <v>15.834099999999999</v>
      </c>
      <c r="S416" s="46">
        <v>14.5299</v>
      </c>
      <c r="T416" s="46">
        <v>3</v>
      </c>
      <c r="U416" s="46">
        <v>45</v>
      </c>
      <c r="V416" s="46">
        <v>66.053600000000003</v>
      </c>
      <c r="W416" s="46">
        <v>27.694500000000001</v>
      </c>
      <c r="X416" s="46">
        <v>13</v>
      </c>
      <c r="Y416" s="46">
        <v>100</v>
      </c>
      <c r="Z416" s="46">
        <v>1278.55</v>
      </c>
      <c r="AA416" s="46">
        <v>193.19800000000001</v>
      </c>
      <c r="AB416" s="46">
        <v>888</v>
      </c>
      <c r="AC416" s="46">
        <v>1618</v>
      </c>
      <c r="AD416" s="46">
        <v>45426700</v>
      </c>
      <c r="AE416" s="46">
        <v>969.32500000000005</v>
      </c>
      <c r="AF416" s="46">
        <v>141.482</v>
      </c>
      <c r="AG416" s="46">
        <v>681</v>
      </c>
      <c r="AH416" s="46">
        <v>1219</v>
      </c>
      <c r="AI416" s="46">
        <v>34440100</v>
      </c>
      <c r="AJ416" s="46">
        <v>888.15599999999995</v>
      </c>
      <c r="AK416" s="46">
        <v>128.21100000000001</v>
      </c>
      <c r="AL416" s="46">
        <v>626</v>
      </c>
      <c r="AM416" s="46">
        <v>1115</v>
      </c>
      <c r="AN416" s="46">
        <v>31556200</v>
      </c>
      <c r="AO416" s="46">
        <v>15.3697</v>
      </c>
      <c r="AP416" s="46">
        <v>2.5305399999999998</v>
      </c>
      <c r="AQ416" s="46">
        <v>9.7389200000000002</v>
      </c>
      <c r="AR416" s="46">
        <v>38.456699999999998</v>
      </c>
      <c r="AS416" s="46">
        <v>546085</v>
      </c>
      <c r="AT416" s="46">
        <v>16.001000000000001</v>
      </c>
      <c r="AU416" s="46">
        <v>10.1561</v>
      </c>
      <c r="AV416" s="46">
        <v>40.020899999999997</v>
      </c>
      <c r="AW416" s="46">
        <v>2.6361500000000002</v>
      </c>
      <c r="AX416" s="46">
        <v>568514</v>
      </c>
      <c r="AY416" s="46">
        <v>21.999099999999999</v>
      </c>
      <c r="AZ416" s="46">
        <v>3.4152999999999998</v>
      </c>
      <c r="BA416" s="46">
        <v>14.2479</v>
      </c>
      <c r="BB416" s="46">
        <v>53.340499999999999</v>
      </c>
      <c r="BC416" s="46">
        <v>781629</v>
      </c>
    </row>
    <row r="417" spans="1:55" x14ac:dyDescent="0.25">
      <c r="A417" s="49" t="s">
        <v>2833</v>
      </c>
      <c r="B417" s="38" t="s">
        <v>842</v>
      </c>
      <c r="C417" s="45" t="s">
        <v>2093</v>
      </c>
      <c r="D417" s="46">
        <v>216</v>
      </c>
      <c r="E417" s="80">
        <v>22332</v>
      </c>
      <c r="F417" s="46">
        <v>449.435</v>
      </c>
      <c r="G417" s="46">
        <v>17.797599999999999</v>
      </c>
      <c r="H417" s="46">
        <v>407</v>
      </c>
      <c r="I417" s="46">
        <v>487</v>
      </c>
      <c r="J417" s="46">
        <v>1395.31</v>
      </c>
      <c r="K417" s="46">
        <v>10.5588</v>
      </c>
      <c r="L417" s="46">
        <v>1372</v>
      </c>
      <c r="M417" s="46">
        <v>1412</v>
      </c>
      <c r="N417" s="46">
        <v>124.867</v>
      </c>
      <c r="O417" s="46">
        <v>36.433100000000003</v>
      </c>
      <c r="P417" s="46">
        <v>49</v>
      </c>
      <c r="Q417" s="46">
        <v>200</v>
      </c>
      <c r="R417" s="46">
        <v>22.928999999999998</v>
      </c>
      <c r="S417" s="46">
        <v>4.0137099999999997</v>
      </c>
      <c r="T417" s="46">
        <v>15</v>
      </c>
      <c r="U417" s="46">
        <v>25</v>
      </c>
      <c r="V417" s="46">
        <v>75.075500000000005</v>
      </c>
      <c r="W417" s="46">
        <v>12.5718</v>
      </c>
      <c r="X417" s="46">
        <v>54</v>
      </c>
      <c r="Y417" s="46">
        <v>100</v>
      </c>
      <c r="Z417" s="46">
        <v>758.96</v>
      </c>
      <c r="AA417" s="46">
        <v>52.1922</v>
      </c>
      <c r="AB417" s="46">
        <v>636</v>
      </c>
      <c r="AC417" s="46">
        <v>895</v>
      </c>
      <c r="AD417" s="46">
        <v>16949100</v>
      </c>
      <c r="AE417" s="46">
        <v>574.59400000000005</v>
      </c>
      <c r="AF417" s="46">
        <v>38.280700000000003</v>
      </c>
      <c r="AG417" s="46">
        <v>484</v>
      </c>
      <c r="AH417" s="46">
        <v>675</v>
      </c>
      <c r="AI417" s="46">
        <v>12831800</v>
      </c>
      <c r="AJ417" s="46">
        <v>526.23</v>
      </c>
      <c r="AK417" s="46">
        <v>34.695300000000003</v>
      </c>
      <c r="AL417" s="46">
        <v>443</v>
      </c>
      <c r="AM417" s="46">
        <v>617</v>
      </c>
      <c r="AN417" s="46">
        <v>11751800</v>
      </c>
      <c r="AO417" s="46">
        <v>3.87168</v>
      </c>
      <c r="AP417" s="46">
        <v>0.72662800000000005</v>
      </c>
      <c r="AQ417" s="46">
        <v>2.1322000000000001</v>
      </c>
      <c r="AR417" s="46">
        <v>6.89846</v>
      </c>
      <c r="AS417" s="46">
        <v>86462.399999999994</v>
      </c>
      <c r="AT417" s="46">
        <v>4.07653</v>
      </c>
      <c r="AU417" s="46">
        <v>2.2772399999999999</v>
      </c>
      <c r="AV417" s="46">
        <v>7.2099500000000001</v>
      </c>
      <c r="AW417" s="46">
        <v>0.75272899999999998</v>
      </c>
      <c r="AX417" s="46">
        <v>91037.1</v>
      </c>
      <c r="AY417" s="46">
        <v>5.8043100000000001</v>
      </c>
      <c r="AZ417" s="46">
        <v>0.98865800000000004</v>
      </c>
      <c r="BA417" s="46">
        <v>3.4242400000000002</v>
      </c>
      <c r="BB417" s="46">
        <v>9.9229500000000002</v>
      </c>
      <c r="BC417" s="46">
        <v>129622</v>
      </c>
    </row>
    <row r="418" spans="1:55" x14ac:dyDescent="0.25">
      <c r="A418" s="49" t="s">
        <v>2834</v>
      </c>
      <c r="B418" s="38" t="s">
        <v>717</v>
      </c>
      <c r="C418" s="45" t="s">
        <v>2094</v>
      </c>
      <c r="D418" s="46">
        <v>217</v>
      </c>
      <c r="E418" s="80">
        <v>25929</v>
      </c>
      <c r="F418" s="46">
        <v>481.92200000000003</v>
      </c>
      <c r="G418" s="46">
        <v>68.038399999999996</v>
      </c>
      <c r="H418" s="46">
        <v>331</v>
      </c>
      <c r="I418" s="46">
        <v>663</v>
      </c>
      <c r="J418" s="46">
        <v>1320.94</v>
      </c>
      <c r="K418" s="46">
        <v>19.735299999999999</v>
      </c>
      <c r="L418" s="46">
        <v>1262</v>
      </c>
      <c r="M418" s="46">
        <v>1346</v>
      </c>
      <c r="N418" s="46">
        <v>110.548</v>
      </c>
      <c r="O418" s="46">
        <v>48.0794</v>
      </c>
      <c r="P418" s="46">
        <v>38</v>
      </c>
      <c r="Q418" s="46">
        <v>200</v>
      </c>
      <c r="R418" s="46">
        <v>10.1952</v>
      </c>
      <c r="S418" s="46">
        <v>3.4545499999999998</v>
      </c>
      <c r="T418" s="46">
        <v>3</v>
      </c>
      <c r="U418" s="46">
        <v>25</v>
      </c>
      <c r="V418" s="46">
        <v>60.605699999999999</v>
      </c>
      <c r="W418" s="46">
        <v>7.3946399999999999</v>
      </c>
      <c r="X418" s="46">
        <v>40</v>
      </c>
      <c r="Y418" s="46">
        <v>80</v>
      </c>
      <c r="Z418" s="46">
        <v>824.75199999999995</v>
      </c>
      <c r="AA418" s="46">
        <v>106.599</v>
      </c>
      <c r="AB418" s="46">
        <v>636</v>
      </c>
      <c r="AC418" s="46">
        <v>1172</v>
      </c>
      <c r="AD418" s="46">
        <v>21381700</v>
      </c>
      <c r="AE418" s="46">
        <v>626.31600000000003</v>
      </c>
      <c r="AF418" s="46">
        <v>80.540199999999999</v>
      </c>
      <c r="AG418" s="46">
        <v>483</v>
      </c>
      <c r="AH418" s="46">
        <v>888</v>
      </c>
      <c r="AI418" s="46">
        <v>16237200</v>
      </c>
      <c r="AJ418" s="46">
        <v>574.13800000000003</v>
      </c>
      <c r="AK418" s="46">
        <v>73.710400000000007</v>
      </c>
      <c r="AL418" s="46">
        <v>443</v>
      </c>
      <c r="AM418" s="46">
        <v>813</v>
      </c>
      <c r="AN418" s="46">
        <v>14884500</v>
      </c>
      <c r="AO418" s="46">
        <v>5.0386699999999998</v>
      </c>
      <c r="AP418" s="46">
        <v>2.5518700000000001</v>
      </c>
      <c r="AQ418" s="46">
        <v>1.13079</v>
      </c>
      <c r="AR418" s="46">
        <v>22.300999999999998</v>
      </c>
      <c r="AS418" s="46">
        <v>130627</v>
      </c>
      <c r="AT418" s="46">
        <v>5.29026</v>
      </c>
      <c r="AU418" s="46">
        <v>1.23885</v>
      </c>
      <c r="AV418" s="46">
        <v>23.212900000000001</v>
      </c>
      <c r="AW418" s="46">
        <v>2.6456</v>
      </c>
      <c r="AX418" s="46">
        <v>137150</v>
      </c>
      <c r="AY418" s="46">
        <v>7.4466400000000004</v>
      </c>
      <c r="AZ418" s="46">
        <v>3.5188100000000002</v>
      </c>
      <c r="BA418" s="46">
        <v>2.0925199999999999</v>
      </c>
      <c r="BB418" s="46">
        <v>31.133299999999998</v>
      </c>
      <c r="BC418" s="46">
        <v>193054</v>
      </c>
    </row>
    <row r="419" spans="1:55" x14ac:dyDescent="0.25">
      <c r="A419" s="49" t="s">
        <v>2835</v>
      </c>
      <c r="B419" s="38" t="s">
        <v>900</v>
      </c>
      <c r="C419" s="45" t="s">
        <v>2095</v>
      </c>
      <c r="D419" s="46">
        <v>218</v>
      </c>
      <c r="E419" s="80">
        <v>31784</v>
      </c>
      <c r="F419" s="46">
        <v>360.28500000000003</v>
      </c>
      <c r="G419" s="46">
        <v>16.5412</v>
      </c>
      <c r="H419" s="46">
        <v>334</v>
      </c>
      <c r="I419" s="46">
        <v>396</v>
      </c>
      <c r="J419" s="46">
        <v>1414.71</v>
      </c>
      <c r="K419" s="46">
        <v>13.0364</v>
      </c>
      <c r="L419" s="46">
        <v>1388</v>
      </c>
      <c r="M419" s="46">
        <v>1435</v>
      </c>
      <c r="N419" s="46">
        <v>200</v>
      </c>
      <c r="O419" s="46">
        <v>0</v>
      </c>
      <c r="P419" s="46">
        <v>200</v>
      </c>
      <c r="Q419" s="46">
        <v>200</v>
      </c>
      <c r="R419" s="46">
        <v>25.403700000000001</v>
      </c>
      <c r="S419" s="46">
        <v>6.29847</v>
      </c>
      <c r="T419" s="46">
        <v>3</v>
      </c>
      <c r="U419" s="46">
        <v>33</v>
      </c>
      <c r="V419" s="46">
        <v>65.530199999999994</v>
      </c>
      <c r="W419" s="46">
        <v>8.7001799999999996</v>
      </c>
      <c r="X419" s="46">
        <v>40</v>
      </c>
      <c r="Y419" s="46">
        <v>86</v>
      </c>
      <c r="Z419" s="46">
        <v>611.22</v>
      </c>
      <c r="AA419" s="46">
        <v>49.006500000000003</v>
      </c>
      <c r="AB419" s="46">
        <v>505</v>
      </c>
      <c r="AC419" s="46">
        <v>723</v>
      </c>
      <c r="AD419" s="46">
        <v>19427000</v>
      </c>
      <c r="AE419" s="46">
        <v>463.63600000000002</v>
      </c>
      <c r="AF419" s="46">
        <v>36.435600000000001</v>
      </c>
      <c r="AG419" s="46">
        <v>385</v>
      </c>
      <c r="AH419" s="46">
        <v>546</v>
      </c>
      <c r="AI419" s="46">
        <v>14736200</v>
      </c>
      <c r="AJ419" s="46">
        <v>424.822</v>
      </c>
      <c r="AK419" s="46">
        <v>33.198</v>
      </c>
      <c r="AL419" s="46">
        <v>354</v>
      </c>
      <c r="AM419" s="46">
        <v>500</v>
      </c>
      <c r="AN419" s="46">
        <v>13502500</v>
      </c>
      <c r="AO419" s="46">
        <v>3.4229500000000002</v>
      </c>
      <c r="AP419" s="46">
        <v>0.51315299999999997</v>
      </c>
      <c r="AQ419" s="46">
        <v>1.90442</v>
      </c>
      <c r="AR419" s="46">
        <v>5.7611800000000004</v>
      </c>
      <c r="AS419" s="46">
        <v>108795</v>
      </c>
      <c r="AT419" s="46">
        <v>3.6131199999999999</v>
      </c>
      <c r="AU419" s="46">
        <v>2.0417999999999998</v>
      </c>
      <c r="AV419" s="46">
        <v>6.0455699999999997</v>
      </c>
      <c r="AW419" s="46">
        <v>0.53165799999999996</v>
      </c>
      <c r="AX419" s="46">
        <v>114840</v>
      </c>
      <c r="AY419" s="46">
        <v>5.1079800000000004</v>
      </c>
      <c r="AZ419" s="46">
        <v>0.69581199999999999</v>
      </c>
      <c r="BA419" s="46">
        <v>3.0515500000000002</v>
      </c>
      <c r="BB419" s="46">
        <v>8.1559799999999996</v>
      </c>
      <c r="BC419" s="46">
        <v>162352</v>
      </c>
    </row>
    <row r="420" spans="1:55" x14ac:dyDescent="0.25">
      <c r="A420" s="49" t="s">
        <v>2836</v>
      </c>
      <c r="B420" s="38" t="s">
        <v>2414</v>
      </c>
      <c r="C420" s="45" t="s">
        <v>2096</v>
      </c>
      <c r="D420" s="46">
        <v>219</v>
      </c>
      <c r="E420" s="80">
        <v>16145</v>
      </c>
      <c r="F420" s="46">
        <v>272.53800000000001</v>
      </c>
      <c r="G420" s="46">
        <v>6.6612799999999996</v>
      </c>
      <c r="H420" s="46">
        <v>260</v>
      </c>
      <c r="I420" s="46">
        <v>288</v>
      </c>
      <c r="J420" s="46">
        <v>1536.88</v>
      </c>
      <c r="K420" s="46">
        <v>4.9684499999999998</v>
      </c>
      <c r="L420" s="46">
        <v>1527</v>
      </c>
      <c r="M420" s="46">
        <v>1547</v>
      </c>
      <c r="N420" s="46">
        <v>200</v>
      </c>
      <c r="O420" s="46">
        <v>0</v>
      </c>
      <c r="P420" s="46">
        <v>200</v>
      </c>
      <c r="Q420" s="46">
        <v>200</v>
      </c>
      <c r="R420" s="46">
        <v>12.1418</v>
      </c>
      <c r="S420" s="46">
        <v>1.8767</v>
      </c>
      <c r="T420" s="46">
        <v>10</v>
      </c>
      <c r="U420" s="46">
        <v>22</v>
      </c>
      <c r="V420" s="46">
        <v>49.7074</v>
      </c>
      <c r="W420" s="46">
        <v>4.9624499999999996</v>
      </c>
      <c r="X420" s="46">
        <v>40</v>
      </c>
      <c r="Y420" s="46">
        <v>62</v>
      </c>
      <c r="Z420" s="46">
        <v>401.46300000000002</v>
      </c>
      <c r="AA420" s="46">
        <v>9.3424399999999999</v>
      </c>
      <c r="AB420" s="46">
        <v>376</v>
      </c>
      <c r="AC420" s="46">
        <v>432</v>
      </c>
      <c r="AD420" s="46">
        <v>6481620</v>
      </c>
      <c r="AE420" s="46">
        <v>305.34899999999999</v>
      </c>
      <c r="AF420" s="46">
        <v>6.9972000000000003</v>
      </c>
      <c r="AG420" s="46">
        <v>287</v>
      </c>
      <c r="AH420" s="46">
        <v>328</v>
      </c>
      <c r="AI420" s="46">
        <v>4929860</v>
      </c>
      <c r="AJ420" s="46">
        <v>280.06200000000001</v>
      </c>
      <c r="AK420" s="46">
        <v>6.3913200000000003</v>
      </c>
      <c r="AL420" s="46">
        <v>263</v>
      </c>
      <c r="AM420" s="46">
        <v>301</v>
      </c>
      <c r="AN420" s="46">
        <v>4521600</v>
      </c>
      <c r="AO420" s="46">
        <v>1.3413200000000001</v>
      </c>
      <c r="AP420" s="46">
        <v>0.240451</v>
      </c>
      <c r="AQ420" s="46">
        <v>0.95573699999999995</v>
      </c>
      <c r="AR420" s="46">
        <v>1.83677</v>
      </c>
      <c r="AS420" s="46">
        <v>21655.599999999999</v>
      </c>
      <c r="AT420" s="46">
        <v>1.4569700000000001</v>
      </c>
      <c r="AU420" s="46">
        <v>1.0560700000000001</v>
      </c>
      <c r="AV420" s="46">
        <v>1.97106</v>
      </c>
      <c r="AW420" s="46">
        <v>0.24986800000000001</v>
      </c>
      <c r="AX420" s="46">
        <v>23522.799999999999</v>
      </c>
      <c r="AY420" s="46">
        <v>2.2472799999999999</v>
      </c>
      <c r="AZ420" s="46">
        <v>0.30976900000000002</v>
      </c>
      <c r="BA420" s="46">
        <v>1.74857</v>
      </c>
      <c r="BB420" s="46">
        <v>2.8893</v>
      </c>
      <c r="BC420" s="46">
        <v>36282.300000000003</v>
      </c>
    </row>
    <row r="421" spans="1:55" x14ac:dyDescent="0.25">
      <c r="A421" s="49" t="s">
        <v>2837</v>
      </c>
      <c r="B421" s="38" t="s">
        <v>466</v>
      </c>
      <c r="C421" s="45" t="s">
        <v>2097</v>
      </c>
      <c r="D421" s="46">
        <v>220</v>
      </c>
      <c r="E421" s="80">
        <v>22097</v>
      </c>
      <c r="F421" s="46">
        <v>549.09500000000003</v>
      </c>
      <c r="G421" s="46">
        <v>96.290700000000001</v>
      </c>
      <c r="H421" s="46">
        <v>392</v>
      </c>
      <c r="I421" s="46">
        <v>772</v>
      </c>
      <c r="J421" s="46">
        <v>1267.7</v>
      </c>
      <c r="K421" s="46">
        <v>19.7639</v>
      </c>
      <c r="L421" s="46">
        <v>1220</v>
      </c>
      <c r="M421" s="46">
        <v>1292</v>
      </c>
      <c r="N421" s="46">
        <v>100.58499999999999</v>
      </c>
      <c r="O421" s="46">
        <v>49.114899999999999</v>
      </c>
      <c r="P421" s="46">
        <v>18</v>
      </c>
      <c r="Q421" s="46">
        <v>200</v>
      </c>
      <c r="R421" s="46">
        <v>13.2728</v>
      </c>
      <c r="S421" s="46">
        <v>4.7229599999999996</v>
      </c>
      <c r="T421" s="46">
        <v>8</v>
      </c>
      <c r="U421" s="46">
        <v>45</v>
      </c>
      <c r="V421" s="46">
        <v>65.683199999999999</v>
      </c>
      <c r="W421" s="46">
        <v>7.5412499999999998</v>
      </c>
      <c r="X421" s="46">
        <v>40</v>
      </c>
      <c r="Y421" s="46">
        <v>94</v>
      </c>
      <c r="Z421" s="46">
        <v>996.93100000000004</v>
      </c>
      <c r="AA421" s="46">
        <v>137.69300000000001</v>
      </c>
      <c r="AB421" s="46">
        <v>756</v>
      </c>
      <c r="AC421" s="46">
        <v>1527</v>
      </c>
      <c r="AD421" s="46">
        <v>22028200</v>
      </c>
      <c r="AE421" s="46">
        <v>756.36</v>
      </c>
      <c r="AF421" s="46">
        <v>104.256</v>
      </c>
      <c r="AG421" s="46">
        <v>574</v>
      </c>
      <c r="AH421" s="46">
        <v>1152</v>
      </c>
      <c r="AI421" s="46">
        <v>16712500</v>
      </c>
      <c r="AJ421" s="46">
        <v>693.16600000000005</v>
      </c>
      <c r="AK421" s="46">
        <v>95.466700000000003</v>
      </c>
      <c r="AL421" s="46">
        <v>526</v>
      </c>
      <c r="AM421" s="46">
        <v>1054</v>
      </c>
      <c r="AN421" s="46">
        <v>15316200</v>
      </c>
      <c r="AO421" s="46">
        <v>7.8013599999999999</v>
      </c>
      <c r="AP421" s="46">
        <v>4.7289000000000003</v>
      </c>
      <c r="AQ421" s="46">
        <v>1.82534</v>
      </c>
      <c r="AR421" s="46">
        <v>32.062600000000003</v>
      </c>
      <c r="AS421" s="46">
        <v>172379</v>
      </c>
      <c r="AT421" s="46">
        <v>8.1532900000000001</v>
      </c>
      <c r="AU421" s="46">
        <v>1.9587300000000001</v>
      </c>
      <c r="AV421" s="46">
        <v>33.328800000000001</v>
      </c>
      <c r="AW421" s="46">
        <v>4.9027200000000004</v>
      </c>
      <c r="AX421" s="46">
        <v>180155</v>
      </c>
      <c r="AY421" s="46">
        <v>11.351900000000001</v>
      </c>
      <c r="AZ421" s="46">
        <v>6.5946999999999996</v>
      </c>
      <c r="BA421" s="46">
        <v>3.06793</v>
      </c>
      <c r="BB421" s="46">
        <v>44.837400000000002</v>
      </c>
      <c r="BC421" s="46">
        <v>250831</v>
      </c>
    </row>
    <row r="422" spans="1:55" x14ac:dyDescent="0.25">
      <c r="A422" s="49" t="s">
        <v>2838</v>
      </c>
      <c r="B422" s="38" t="s">
        <v>2415</v>
      </c>
      <c r="C422" s="45" t="s">
        <v>2098</v>
      </c>
      <c r="D422" s="46">
        <v>222</v>
      </c>
      <c r="E422" s="80">
        <v>20901</v>
      </c>
      <c r="F422" s="46">
        <v>315.43200000000002</v>
      </c>
      <c r="G422" s="46">
        <v>4.66418</v>
      </c>
      <c r="H422" s="46">
        <v>304</v>
      </c>
      <c r="I422" s="46">
        <v>328</v>
      </c>
      <c r="J422" s="46">
        <v>1480.56</v>
      </c>
      <c r="K422" s="46">
        <v>6.1869800000000001</v>
      </c>
      <c r="L422" s="46">
        <v>1466</v>
      </c>
      <c r="M422" s="46">
        <v>1491</v>
      </c>
      <c r="N422" s="46">
        <v>200</v>
      </c>
      <c r="O422" s="46">
        <v>0</v>
      </c>
      <c r="P422" s="46">
        <v>200</v>
      </c>
      <c r="Q422" s="46">
        <v>200</v>
      </c>
      <c r="R422" s="46">
        <v>11.839600000000001</v>
      </c>
      <c r="S422" s="46">
        <v>2.7247599999999998</v>
      </c>
      <c r="T422" s="46">
        <v>8</v>
      </c>
      <c r="U422" s="46">
        <v>22</v>
      </c>
      <c r="V422" s="46">
        <v>53.760300000000001</v>
      </c>
      <c r="W422" s="46">
        <v>2.4883999999999999</v>
      </c>
      <c r="X422" s="46">
        <v>38</v>
      </c>
      <c r="Y422" s="46">
        <v>80</v>
      </c>
      <c r="Z422" s="46">
        <v>483.63</v>
      </c>
      <c r="AA422" s="46">
        <v>10.472899999999999</v>
      </c>
      <c r="AB422" s="46">
        <v>458</v>
      </c>
      <c r="AC422" s="46">
        <v>546</v>
      </c>
      <c r="AD422" s="46">
        <v>10108400</v>
      </c>
      <c r="AE422" s="46">
        <v>367.65800000000002</v>
      </c>
      <c r="AF422" s="46">
        <v>7.8312600000000003</v>
      </c>
      <c r="AG422" s="46">
        <v>349</v>
      </c>
      <c r="AH422" s="46">
        <v>413</v>
      </c>
      <c r="AI422" s="46">
        <v>7684410</v>
      </c>
      <c r="AJ422" s="46">
        <v>337.15100000000001</v>
      </c>
      <c r="AK422" s="46">
        <v>7.18459</v>
      </c>
      <c r="AL422" s="46">
        <v>320</v>
      </c>
      <c r="AM422" s="46">
        <v>378</v>
      </c>
      <c r="AN422" s="46">
        <v>7046790</v>
      </c>
      <c r="AO422" s="46">
        <v>1.77776</v>
      </c>
      <c r="AP422" s="46">
        <v>0.13891200000000001</v>
      </c>
      <c r="AQ422" s="46">
        <v>1.0343599999999999</v>
      </c>
      <c r="AR422" s="46">
        <v>2.3253300000000001</v>
      </c>
      <c r="AS422" s="46">
        <v>37157</v>
      </c>
      <c r="AT422" s="46">
        <v>1.9093800000000001</v>
      </c>
      <c r="AU422" s="46">
        <v>1.1354</v>
      </c>
      <c r="AV422" s="46">
        <v>2.47593</v>
      </c>
      <c r="AW422" s="46">
        <v>0.143896</v>
      </c>
      <c r="AX422" s="46">
        <v>39907.9</v>
      </c>
      <c r="AY422" s="46">
        <v>2.8650199999999999</v>
      </c>
      <c r="AZ422" s="46">
        <v>0.18640200000000001</v>
      </c>
      <c r="BA422" s="46">
        <v>1.9121999999999999</v>
      </c>
      <c r="BB422" s="46">
        <v>3.6052</v>
      </c>
      <c r="BC422" s="46">
        <v>59881.8</v>
      </c>
    </row>
    <row r="423" spans="1:55" x14ac:dyDescent="0.25">
      <c r="A423" s="49" t="s">
        <v>2839</v>
      </c>
      <c r="B423" s="38" t="s">
        <v>992</v>
      </c>
      <c r="C423" s="45" t="s">
        <v>2099</v>
      </c>
      <c r="D423" s="46">
        <v>223</v>
      </c>
      <c r="E423" s="80">
        <v>666</v>
      </c>
      <c r="F423" s="46">
        <v>377.60700000000003</v>
      </c>
      <c r="G423" s="46">
        <v>1.8978900000000001</v>
      </c>
      <c r="H423" s="46">
        <v>370</v>
      </c>
      <c r="I423" s="46">
        <v>381</v>
      </c>
      <c r="J423" s="46">
        <v>1396.91</v>
      </c>
      <c r="K423" s="46">
        <v>3.0930900000000001</v>
      </c>
      <c r="L423" s="46">
        <v>1394</v>
      </c>
      <c r="M423" s="46">
        <v>1407</v>
      </c>
      <c r="N423" s="46">
        <v>200</v>
      </c>
      <c r="O423" s="46">
        <v>0</v>
      </c>
      <c r="P423" s="46">
        <v>200</v>
      </c>
      <c r="Q423" s="46">
        <v>200</v>
      </c>
      <c r="R423" s="46">
        <v>14.882899999999999</v>
      </c>
      <c r="S423" s="46">
        <v>0.32156000000000001</v>
      </c>
      <c r="T423" s="46">
        <v>14</v>
      </c>
      <c r="U423" s="46">
        <v>15</v>
      </c>
      <c r="V423" s="46">
        <v>60.960999999999999</v>
      </c>
      <c r="W423" s="46">
        <v>6.3246700000000002</v>
      </c>
      <c r="X423" s="46">
        <v>52</v>
      </c>
      <c r="Y423" s="46">
        <v>66</v>
      </c>
      <c r="Z423" s="46">
        <v>630.61400000000003</v>
      </c>
      <c r="AA423" s="46">
        <v>17.400200000000002</v>
      </c>
      <c r="AB423" s="46">
        <v>603</v>
      </c>
      <c r="AC423" s="46">
        <v>651</v>
      </c>
      <c r="AD423" s="46">
        <v>419989</v>
      </c>
      <c r="AE423" s="46">
        <v>478.79</v>
      </c>
      <c r="AF423" s="46">
        <v>12.8024</v>
      </c>
      <c r="AG423" s="46">
        <v>459</v>
      </c>
      <c r="AH423" s="46">
        <v>494</v>
      </c>
      <c r="AI423" s="46">
        <v>318874</v>
      </c>
      <c r="AJ423" s="46">
        <v>438.84100000000001</v>
      </c>
      <c r="AK423" s="46">
        <v>11.525</v>
      </c>
      <c r="AL423" s="46">
        <v>421</v>
      </c>
      <c r="AM423" s="46">
        <v>453</v>
      </c>
      <c r="AN423" s="46">
        <v>292268</v>
      </c>
      <c r="AO423" s="46">
        <v>3.7133099999999999</v>
      </c>
      <c r="AP423" s="46">
        <v>0.372415</v>
      </c>
      <c r="AQ423" s="46">
        <v>3.2543799999999998</v>
      </c>
      <c r="AR423" s="46">
        <v>4.3001399999999999</v>
      </c>
      <c r="AS423" s="46">
        <v>2473.0700000000002</v>
      </c>
      <c r="AT423" s="46">
        <v>3.9154300000000002</v>
      </c>
      <c r="AU423" s="46">
        <v>3.4376099999999998</v>
      </c>
      <c r="AV423" s="46">
        <v>4.52522</v>
      </c>
      <c r="AW423" s="46">
        <v>0.38728299999999999</v>
      </c>
      <c r="AX423" s="46">
        <v>2607.67</v>
      </c>
      <c r="AY423" s="46">
        <v>5.50779</v>
      </c>
      <c r="AZ423" s="46">
        <v>0.48356199999999999</v>
      </c>
      <c r="BA423" s="46">
        <v>4.8997599999999997</v>
      </c>
      <c r="BB423" s="46">
        <v>6.27067</v>
      </c>
      <c r="BC423" s="46">
        <v>3668.19</v>
      </c>
    </row>
    <row r="424" spans="1:55" x14ac:dyDescent="0.25">
      <c r="A424" s="49" t="s">
        <v>2840</v>
      </c>
      <c r="B424" s="38" t="s">
        <v>272</v>
      </c>
      <c r="C424" s="45" t="s">
        <v>2100</v>
      </c>
      <c r="D424" s="46">
        <v>224</v>
      </c>
      <c r="E424" s="80">
        <v>19201</v>
      </c>
      <c r="F424" s="46">
        <v>462.97399999999999</v>
      </c>
      <c r="G424" s="46">
        <v>22.454599999999999</v>
      </c>
      <c r="H424" s="46">
        <v>411</v>
      </c>
      <c r="I424" s="46">
        <v>532</v>
      </c>
      <c r="J424" s="46">
        <v>1397.84</v>
      </c>
      <c r="K424" s="46">
        <v>3.1546699999999999</v>
      </c>
      <c r="L424" s="46">
        <v>1391</v>
      </c>
      <c r="M424" s="46">
        <v>1408</v>
      </c>
      <c r="N424" s="46">
        <v>150.72800000000001</v>
      </c>
      <c r="O424" s="46">
        <v>37.032699999999998</v>
      </c>
      <c r="P424" s="46">
        <v>75</v>
      </c>
      <c r="Q424" s="46">
        <v>200</v>
      </c>
      <c r="R424" s="46">
        <v>23.986999999999998</v>
      </c>
      <c r="S424" s="46">
        <v>4.9596799999999996</v>
      </c>
      <c r="T424" s="46">
        <v>8</v>
      </c>
      <c r="U424" s="46">
        <v>45</v>
      </c>
      <c r="V424" s="46">
        <v>84.751300000000001</v>
      </c>
      <c r="W424" s="46">
        <v>12.8245</v>
      </c>
      <c r="X424" s="46">
        <v>54</v>
      </c>
      <c r="Y424" s="46">
        <v>100</v>
      </c>
      <c r="Z424" s="46">
        <v>808.39</v>
      </c>
      <c r="AA424" s="46">
        <v>55.714399999999998</v>
      </c>
      <c r="AB424" s="46">
        <v>664</v>
      </c>
      <c r="AC424" s="46">
        <v>921</v>
      </c>
      <c r="AD424" s="46">
        <v>15521900</v>
      </c>
      <c r="AE424" s="46">
        <v>610.78200000000004</v>
      </c>
      <c r="AF424" s="46">
        <v>40.702100000000002</v>
      </c>
      <c r="AG424" s="46">
        <v>504</v>
      </c>
      <c r="AH424" s="46">
        <v>694</v>
      </c>
      <c r="AI424" s="46">
        <v>11727600</v>
      </c>
      <c r="AJ424" s="46">
        <v>559.03</v>
      </c>
      <c r="AK424" s="46">
        <v>36.887500000000003</v>
      </c>
      <c r="AL424" s="46">
        <v>462</v>
      </c>
      <c r="AM424" s="46">
        <v>635</v>
      </c>
      <c r="AN424" s="46">
        <v>10733900</v>
      </c>
      <c r="AO424" s="46">
        <v>4.3409599999999999</v>
      </c>
      <c r="AP424" s="46">
        <v>0.96114699999999997</v>
      </c>
      <c r="AQ424" s="46">
        <v>2.2925800000000001</v>
      </c>
      <c r="AR424" s="46">
        <v>8.5455699999999997</v>
      </c>
      <c r="AS424" s="46">
        <v>83350.8</v>
      </c>
      <c r="AT424" s="46">
        <v>4.5601900000000004</v>
      </c>
      <c r="AU424" s="46">
        <v>2.4424000000000001</v>
      </c>
      <c r="AV424" s="46">
        <v>8.9175000000000004</v>
      </c>
      <c r="AW424" s="46">
        <v>0.99554299999999996</v>
      </c>
      <c r="AX424" s="46">
        <v>87560.2</v>
      </c>
      <c r="AY424" s="46">
        <v>6.4615400000000003</v>
      </c>
      <c r="AZ424" s="46">
        <v>1.3056399999999999</v>
      </c>
      <c r="BA424" s="46">
        <v>3.6451699999999998</v>
      </c>
      <c r="BB424" s="46">
        <v>12.180999999999999</v>
      </c>
      <c r="BC424" s="46">
        <v>124068</v>
      </c>
    </row>
    <row r="425" spans="1:55" x14ac:dyDescent="0.25">
      <c r="A425" s="49" t="s">
        <v>2841</v>
      </c>
      <c r="B425" s="38" t="s">
        <v>921</v>
      </c>
      <c r="C425" s="45" t="s">
        <v>2101</v>
      </c>
      <c r="D425" s="46">
        <v>225</v>
      </c>
      <c r="E425" s="80">
        <v>12189</v>
      </c>
      <c r="F425" s="46">
        <v>288.89800000000002</v>
      </c>
      <c r="G425" s="46">
        <v>6.1786500000000002</v>
      </c>
      <c r="H425" s="46">
        <v>276</v>
      </c>
      <c r="I425" s="46">
        <v>304</v>
      </c>
      <c r="J425" s="46">
        <v>1520.62</v>
      </c>
      <c r="K425" s="46">
        <v>4.4984200000000003</v>
      </c>
      <c r="L425" s="46">
        <v>1511</v>
      </c>
      <c r="M425" s="46">
        <v>1530</v>
      </c>
      <c r="N425" s="46">
        <v>200</v>
      </c>
      <c r="O425" s="46">
        <v>0</v>
      </c>
      <c r="P425" s="46">
        <v>200</v>
      </c>
      <c r="Q425" s="46">
        <v>200</v>
      </c>
      <c r="R425" s="46">
        <v>15.304</v>
      </c>
      <c r="S425" s="46">
        <v>1.68251</v>
      </c>
      <c r="T425" s="46">
        <v>12</v>
      </c>
      <c r="U425" s="46">
        <v>25</v>
      </c>
      <c r="V425" s="46">
        <v>46.001300000000001</v>
      </c>
      <c r="W425" s="46">
        <v>6.5588300000000004</v>
      </c>
      <c r="X425" s="46">
        <v>35</v>
      </c>
      <c r="Y425" s="46">
        <v>66</v>
      </c>
      <c r="Z425" s="46">
        <v>418.60599999999999</v>
      </c>
      <c r="AA425" s="46">
        <v>16.686900000000001</v>
      </c>
      <c r="AB425" s="46">
        <v>385</v>
      </c>
      <c r="AC425" s="46">
        <v>480</v>
      </c>
      <c r="AD425" s="46">
        <v>5102390</v>
      </c>
      <c r="AE425" s="46">
        <v>318.67899999999997</v>
      </c>
      <c r="AF425" s="46">
        <v>12.3339</v>
      </c>
      <c r="AG425" s="46">
        <v>293</v>
      </c>
      <c r="AH425" s="46">
        <v>364</v>
      </c>
      <c r="AI425" s="46">
        <v>3884380</v>
      </c>
      <c r="AJ425" s="46">
        <v>292.37099999999998</v>
      </c>
      <c r="AK425" s="46">
        <v>11.2059</v>
      </c>
      <c r="AL425" s="46">
        <v>269</v>
      </c>
      <c r="AM425" s="46">
        <v>333</v>
      </c>
      <c r="AN425" s="46">
        <v>3563710</v>
      </c>
      <c r="AO425" s="46">
        <v>1.74665</v>
      </c>
      <c r="AP425" s="46">
        <v>0.17239099999999999</v>
      </c>
      <c r="AQ425" s="46">
        <v>1.13385</v>
      </c>
      <c r="AR425" s="46">
        <v>2.0239600000000002</v>
      </c>
      <c r="AS425" s="46">
        <v>21289.9</v>
      </c>
      <c r="AT425" s="46">
        <v>1.87795</v>
      </c>
      <c r="AU425" s="46">
        <v>1.23986</v>
      </c>
      <c r="AV425" s="46">
        <v>2.1656200000000001</v>
      </c>
      <c r="AW425" s="46">
        <v>0.17946100000000001</v>
      </c>
      <c r="AX425" s="46">
        <v>22890.400000000001</v>
      </c>
      <c r="AY425" s="46">
        <v>2.7825099999999998</v>
      </c>
      <c r="AZ425" s="46">
        <v>0.21804699999999999</v>
      </c>
      <c r="BA425" s="46">
        <v>2.0070399999999999</v>
      </c>
      <c r="BB425" s="46">
        <v>3.1504699999999999</v>
      </c>
      <c r="BC425" s="46">
        <v>33916</v>
      </c>
    </row>
    <row r="426" spans="1:55" x14ac:dyDescent="0.25">
      <c r="A426" s="49" t="s">
        <v>2842</v>
      </c>
      <c r="B426" s="38" t="s">
        <v>782</v>
      </c>
      <c r="C426" s="45" t="s">
        <v>2102</v>
      </c>
      <c r="D426" s="46">
        <v>226</v>
      </c>
      <c r="E426" s="80">
        <v>893</v>
      </c>
      <c r="F426" s="46">
        <v>238.80500000000001</v>
      </c>
      <c r="G426" s="46">
        <v>1.4655800000000001</v>
      </c>
      <c r="H426" s="46">
        <v>236</v>
      </c>
      <c r="I426" s="46">
        <v>248</v>
      </c>
      <c r="J426" s="46">
        <v>1457.65</v>
      </c>
      <c r="K426" s="46">
        <v>4.0768700000000004</v>
      </c>
      <c r="L426" s="46">
        <v>1446</v>
      </c>
      <c r="M426" s="46">
        <v>1465</v>
      </c>
      <c r="N426" s="46">
        <v>200</v>
      </c>
      <c r="O426" s="46">
        <v>0</v>
      </c>
      <c r="P426" s="46">
        <v>200</v>
      </c>
      <c r="Q426" s="46">
        <v>200</v>
      </c>
      <c r="R426" s="46">
        <v>12.886900000000001</v>
      </c>
      <c r="S426" s="46">
        <v>9.2374200000000002</v>
      </c>
      <c r="T426" s="46">
        <v>6</v>
      </c>
      <c r="U426" s="46">
        <v>45</v>
      </c>
      <c r="V426" s="46">
        <v>59.6965</v>
      </c>
      <c r="W426" s="46">
        <v>5.8167999999999997</v>
      </c>
      <c r="X426" s="46">
        <v>50</v>
      </c>
      <c r="Y426" s="46">
        <v>72</v>
      </c>
      <c r="Z426" s="46">
        <v>428.904</v>
      </c>
      <c r="AA426" s="46">
        <v>12.8055</v>
      </c>
      <c r="AB426" s="46">
        <v>406</v>
      </c>
      <c r="AC426" s="46">
        <v>466</v>
      </c>
      <c r="AD426" s="46">
        <v>380438</v>
      </c>
      <c r="AE426" s="46">
        <v>325.65699999999998</v>
      </c>
      <c r="AF426" s="46">
        <v>9.3363700000000005</v>
      </c>
      <c r="AG426" s="46">
        <v>309</v>
      </c>
      <c r="AH426" s="46">
        <v>353</v>
      </c>
      <c r="AI426" s="46">
        <v>288858</v>
      </c>
      <c r="AJ426" s="46">
        <v>298.49799999999999</v>
      </c>
      <c r="AK426" s="46">
        <v>8.5369200000000003</v>
      </c>
      <c r="AL426" s="46">
        <v>283</v>
      </c>
      <c r="AM426" s="46">
        <v>323</v>
      </c>
      <c r="AN426" s="46">
        <v>264768</v>
      </c>
      <c r="AO426" s="46">
        <v>0.910076</v>
      </c>
      <c r="AP426" s="46">
        <v>0.28877399999999998</v>
      </c>
      <c r="AQ426" s="46">
        <v>0.66241899999999998</v>
      </c>
      <c r="AR426" s="46">
        <v>2.2944300000000002</v>
      </c>
      <c r="AS426" s="46">
        <v>807.23699999999997</v>
      </c>
      <c r="AT426" s="46">
        <v>1.0090399999999999</v>
      </c>
      <c r="AU426" s="46">
        <v>0.752386</v>
      </c>
      <c r="AV426" s="46">
        <v>2.4450799999999999</v>
      </c>
      <c r="AW426" s="46">
        <v>0.29924200000000001</v>
      </c>
      <c r="AX426" s="46">
        <v>895.01900000000001</v>
      </c>
      <c r="AY426" s="46">
        <v>1.7055100000000001</v>
      </c>
      <c r="AZ426" s="46">
        <v>0.37377500000000002</v>
      </c>
      <c r="BA426" s="46">
        <v>1.3868100000000001</v>
      </c>
      <c r="BB426" s="46">
        <v>3.4956100000000001</v>
      </c>
      <c r="BC426" s="46">
        <v>1512.78</v>
      </c>
    </row>
    <row r="427" spans="1:55" x14ac:dyDescent="0.25">
      <c r="A427" s="49" t="s">
        <v>2843</v>
      </c>
      <c r="B427" s="38" t="s">
        <v>934</v>
      </c>
      <c r="C427" s="45" t="s">
        <v>2103</v>
      </c>
      <c r="D427" s="46">
        <v>227</v>
      </c>
      <c r="E427" s="80">
        <v>9865</v>
      </c>
      <c r="F427" s="46">
        <v>294.089</v>
      </c>
      <c r="G427" s="46">
        <v>3.4906100000000002</v>
      </c>
      <c r="H427" s="46">
        <v>289</v>
      </c>
      <c r="I427" s="46">
        <v>302</v>
      </c>
      <c r="J427" s="46">
        <v>1537.21</v>
      </c>
      <c r="K427" s="46">
        <v>3.0265499999999999</v>
      </c>
      <c r="L427" s="46">
        <v>1527</v>
      </c>
      <c r="M427" s="46">
        <v>1542</v>
      </c>
      <c r="N427" s="46">
        <v>200</v>
      </c>
      <c r="O427" s="46">
        <v>0</v>
      </c>
      <c r="P427" s="46">
        <v>200</v>
      </c>
      <c r="Q427" s="46">
        <v>200</v>
      </c>
      <c r="R427" s="46">
        <v>12.363899999999999</v>
      </c>
      <c r="S427" s="46">
        <v>5.3644100000000003</v>
      </c>
      <c r="T427" s="46">
        <v>3</v>
      </c>
      <c r="U427" s="46">
        <v>23</v>
      </c>
      <c r="V427" s="46">
        <v>45.344200000000001</v>
      </c>
      <c r="W427" s="46">
        <v>12.7149</v>
      </c>
      <c r="X427" s="46">
        <v>13</v>
      </c>
      <c r="Y427" s="46">
        <v>70</v>
      </c>
      <c r="Z427" s="46">
        <v>413.529</v>
      </c>
      <c r="AA427" s="46">
        <v>22.3413</v>
      </c>
      <c r="AB427" s="46">
        <v>359</v>
      </c>
      <c r="AC427" s="46">
        <v>471</v>
      </c>
      <c r="AD427" s="46">
        <v>4079470</v>
      </c>
      <c r="AE427" s="46">
        <v>314.76100000000002</v>
      </c>
      <c r="AF427" s="46">
        <v>16.232700000000001</v>
      </c>
      <c r="AG427" s="46">
        <v>275</v>
      </c>
      <c r="AH427" s="46">
        <v>357</v>
      </c>
      <c r="AI427" s="46">
        <v>3105120</v>
      </c>
      <c r="AJ427" s="46">
        <v>288.85899999999998</v>
      </c>
      <c r="AK427" s="46">
        <v>14.6774</v>
      </c>
      <c r="AL427" s="46">
        <v>253</v>
      </c>
      <c r="AM427" s="46">
        <v>327</v>
      </c>
      <c r="AN427" s="46">
        <v>2849600</v>
      </c>
      <c r="AO427" s="46">
        <v>1.5540799999999999</v>
      </c>
      <c r="AP427" s="46">
        <v>0.20174300000000001</v>
      </c>
      <c r="AQ427" s="46">
        <v>1.30565</v>
      </c>
      <c r="AR427" s="46">
        <v>1.9376899999999999</v>
      </c>
      <c r="AS427" s="46">
        <v>15331</v>
      </c>
      <c r="AT427" s="46">
        <v>1.67824</v>
      </c>
      <c r="AU427" s="46">
        <v>1.4180999999999999</v>
      </c>
      <c r="AV427" s="46">
        <v>2.0760100000000001</v>
      </c>
      <c r="AW427" s="46">
        <v>0.20985699999999999</v>
      </c>
      <c r="AX427" s="46">
        <v>16555.900000000001</v>
      </c>
      <c r="AY427" s="46">
        <v>2.5305599999999999</v>
      </c>
      <c r="AZ427" s="46">
        <v>0.25543900000000003</v>
      </c>
      <c r="BA427" s="46">
        <v>2.2310699999999999</v>
      </c>
      <c r="BB427" s="46">
        <v>3.0176799999999999</v>
      </c>
      <c r="BC427" s="46">
        <v>24964</v>
      </c>
    </row>
    <row r="428" spans="1:55" x14ac:dyDescent="0.25">
      <c r="A428" s="49" t="s">
        <v>2844</v>
      </c>
      <c r="B428" s="38" t="s">
        <v>1044</v>
      </c>
      <c r="C428" s="45" t="s">
        <v>2104</v>
      </c>
      <c r="D428" s="46">
        <v>228</v>
      </c>
      <c r="E428" s="80">
        <v>39775</v>
      </c>
      <c r="F428" s="46">
        <v>288.19900000000001</v>
      </c>
      <c r="G428" s="46">
        <v>6.4646800000000004</v>
      </c>
      <c r="H428" s="46">
        <v>272</v>
      </c>
      <c r="I428" s="46">
        <v>300</v>
      </c>
      <c r="J428" s="46">
        <v>1424.44</v>
      </c>
      <c r="K428" s="46">
        <v>6.73508</v>
      </c>
      <c r="L428" s="46">
        <v>1407</v>
      </c>
      <c r="M428" s="46">
        <v>1439</v>
      </c>
      <c r="N428" s="46">
        <v>200</v>
      </c>
      <c r="O428" s="46">
        <v>0</v>
      </c>
      <c r="P428" s="46">
        <v>200</v>
      </c>
      <c r="Q428" s="46">
        <v>200</v>
      </c>
      <c r="R428" s="46">
        <v>8.7840900000000008</v>
      </c>
      <c r="S428" s="46">
        <v>3.8262800000000001</v>
      </c>
      <c r="T428" s="46">
        <v>3</v>
      </c>
      <c r="U428" s="46">
        <v>15</v>
      </c>
      <c r="V428" s="46">
        <v>54.093800000000002</v>
      </c>
      <c r="W428" s="46">
        <v>8.1140799999999995</v>
      </c>
      <c r="X428" s="46">
        <v>20</v>
      </c>
      <c r="Y428" s="46">
        <v>80</v>
      </c>
      <c r="Z428" s="46">
        <v>493.858</v>
      </c>
      <c r="AA428" s="46">
        <v>22.414999999999999</v>
      </c>
      <c r="AB428" s="46">
        <v>421</v>
      </c>
      <c r="AC428" s="46">
        <v>579</v>
      </c>
      <c r="AD428" s="46">
        <v>19643200</v>
      </c>
      <c r="AE428" s="46">
        <v>375.40699999999998</v>
      </c>
      <c r="AF428" s="46">
        <v>16.4999</v>
      </c>
      <c r="AG428" s="46">
        <v>322</v>
      </c>
      <c r="AH428" s="46">
        <v>438</v>
      </c>
      <c r="AI428" s="46">
        <v>14931800</v>
      </c>
      <c r="AJ428" s="46">
        <v>344.25700000000001</v>
      </c>
      <c r="AK428" s="46">
        <v>14.975</v>
      </c>
      <c r="AL428" s="46">
        <v>296</v>
      </c>
      <c r="AM428" s="46">
        <v>401</v>
      </c>
      <c r="AN428" s="46">
        <v>13692800</v>
      </c>
      <c r="AO428" s="46">
        <v>1.28149</v>
      </c>
      <c r="AP428" s="46">
        <v>0.21287200000000001</v>
      </c>
      <c r="AQ428" s="46">
        <v>0.62831599999999999</v>
      </c>
      <c r="AR428" s="46">
        <v>1.8316699999999999</v>
      </c>
      <c r="AS428" s="46">
        <v>50971.1</v>
      </c>
      <c r="AT428" s="46">
        <v>1.3950499999999999</v>
      </c>
      <c r="AU428" s="46">
        <v>0.71771099999999999</v>
      </c>
      <c r="AV428" s="46">
        <v>1.9710700000000001</v>
      </c>
      <c r="AW428" s="46">
        <v>0.22090099999999999</v>
      </c>
      <c r="AX428" s="46">
        <v>55488.2</v>
      </c>
      <c r="AY428" s="46">
        <v>2.2238199999999999</v>
      </c>
      <c r="AZ428" s="46">
        <v>0.275613</v>
      </c>
      <c r="BA428" s="46">
        <v>1.3757600000000001</v>
      </c>
      <c r="BB428" s="46">
        <v>2.9171999999999998</v>
      </c>
      <c r="BC428" s="46">
        <v>88452.3</v>
      </c>
    </row>
    <row r="429" spans="1:55" x14ac:dyDescent="0.25">
      <c r="A429" s="49" t="s">
        <v>2845</v>
      </c>
      <c r="B429" s="38" t="s">
        <v>935</v>
      </c>
      <c r="C429" s="45" t="s">
        <v>2105</v>
      </c>
      <c r="D429" s="46">
        <v>229</v>
      </c>
      <c r="E429" s="80">
        <v>32709</v>
      </c>
      <c r="F429" s="46">
        <v>335.76400000000001</v>
      </c>
      <c r="G429" s="46">
        <v>15.8256</v>
      </c>
      <c r="H429" s="46">
        <v>292</v>
      </c>
      <c r="I429" s="46">
        <v>372</v>
      </c>
      <c r="J429" s="46">
        <v>1417.33</v>
      </c>
      <c r="K429" s="46">
        <v>16.109100000000002</v>
      </c>
      <c r="L429" s="46">
        <v>1386</v>
      </c>
      <c r="M429" s="46">
        <v>1448</v>
      </c>
      <c r="N429" s="46">
        <v>194.10599999999999</v>
      </c>
      <c r="O429" s="46">
        <v>26.981999999999999</v>
      </c>
      <c r="P429" s="46">
        <v>18</v>
      </c>
      <c r="Q429" s="46">
        <v>200</v>
      </c>
      <c r="R429" s="46">
        <v>12.383699999999999</v>
      </c>
      <c r="S429" s="46">
        <v>6.2794800000000004</v>
      </c>
      <c r="T429" s="46">
        <v>3</v>
      </c>
      <c r="U429" s="46">
        <v>26</v>
      </c>
      <c r="V429" s="46">
        <v>64.705200000000005</v>
      </c>
      <c r="W429" s="46">
        <v>11.8012</v>
      </c>
      <c r="X429" s="46">
        <v>31</v>
      </c>
      <c r="Y429" s="46">
        <v>77</v>
      </c>
      <c r="Z429" s="46">
        <v>578.12599999999998</v>
      </c>
      <c r="AA429" s="46">
        <v>26.447199999999999</v>
      </c>
      <c r="AB429" s="46">
        <v>484</v>
      </c>
      <c r="AC429" s="46">
        <v>641</v>
      </c>
      <c r="AD429" s="46">
        <v>18909900</v>
      </c>
      <c r="AE429" s="46">
        <v>438.57600000000002</v>
      </c>
      <c r="AF429" s="46">
        <v>19.5671</v>
      </c>
      <c r="AG429" s="46">
        <v>368</v>
      </c>
      <c r="AH429" s="46">
        <v>485</v>
      </c>
      <c r="AI429" s="46">
        <v>14345400</v>
      </c>
      <c r="AJ429" s="46">
        <v>401.89800000000002</v>
      </c>
      <c r="AK429" s="46">
        <v>17.801200000000001</v>
      </c>
      <c r="AL429" s="46">
        <v>337</v>
      </c>
      <c r="AM429" s="46">
        <v>444</v>
      </c>
      <c r="AN429" s="46">
        <v>13145700</v>
      </c>
      <c r="AO429" s="46">
        <v>1.9477</v>
      </c>
      <c r="AP429" s="46">
        <v>0.40184300000000001</v>
      </c>
      <c r="AQ429" s="46">
        <v>0.35690100000000002</v>
      </c>
      <c r="AR429" s="46">
        <v>2.9481999999999999</v>
      </c>
      <c r="AS429" s="46">
        <v>63707.3</v>
      </c>
      <c r="AT429" s="46">
        <v>2.0840299999999998</v>
      </c>
      <c r="AU429" s="46">
        <v>0.38023299999999999</v>
      </c>
      <c r="AV429" s="46">
        <v>3.12636</v>
      </c>
      <c r="AW429" s="46">
        <v>0.418771</v>
      </c>
      <c r="AX429" s="46">
        <v>68166.399999999994</v>
      </c>
      <c r="AY429" s="46">
        <v>3.1390699999999998</v>
      </c>
      <c r="AZ429" s="46">
        <v>0.54178999999999999</v>
      </c>
      <c r="BA429" s="46">
        <v>0.570218</v>
      </c>
      <c r="BB429" s="46">
        <v>4.4649799999999997</v>
      </c>
      <c r="BC429" s="46">
        <v>102676</v>
      </c>
    </row>
    <row r="430" spans="1:55" x14ac:dyDescent="0.25">
      <c r="A430" s="49" t="s">
        <v>2846</v>
      </c>
      <c r="B430" s="38" t="s">
        <v>423</v>
      </c>
      <c r="C430" s="45" t="s">
        <v>2106</v>
      </c>
      <c r="D430" s="46">
        <v>230</v>
      </c>
      <c r="E430" s="80">
        <v>23190</v>
      </c>
      <c r="F430" s="46">
        <v>658.64400000000001</v>
      </c>
      <c r="G430" s="46">
        <v>13.1951</v>
      </c>
      <c r="H430" s="46">
        <v>637</v>
      </c>
      <c r="I430" s="46">
        <v>697</v>
      </c>
      <c r="J430" s="46">
        <v>1097.3499999999999</v>
      </c>
      <c r="K430" s="46">
        <v>5.5824199999999999</v>
      </c>
      <c r="L430" s="46">
        <v>1085</v>
      </c>
      <c r="M430" s="46">
        <v>1110</v>
      </c>
      <c r="N430" s="46">
        <v>200</v>
      </c>
      <c r="O430" s="46">
        <v>0</v>
      </c>
      <c r="P430" s="46">
        <v>200</v>
      </c>
      <c r="Q430" s="46">
        <v>200</v>
      </c>
      <c r="R430" s="46">
        <v>22.956199999999999</v>
      </c>
      <c r="S430" s="46">
        <v>18.5199</v>
      </c>
      <c r="T430" s="46">
        <v>3</v>
      </c>
      <c r="U430" s="46">
        <v>45</v>
      </c>
      <c r="V430" s="46">
        <v>79.473100000000002</v>
      </c>
      <c r="W430" s="46">
        <v>23.033000000000001</v>
      </c>
      <c r="X430" s="46">
        <v>13</v>
      </c>
      <c r="Y430" s="46">
        <v>100</v>
      </c>
      <c r="Z430" s="46">
        <v>1625.77</v>
      </c>
      <c r="AA430" s="46">
        <v>198.52099999999999</v>
      </c>
      <c r="AB430" s="46">
        <v>1094</v>
      </c>
      <c r="AC430" s="46">
        <v>1892</v>
      </c>
      <c r="AD430" s="46">
        <v>37701700</v>
      </c>
      <c r="AE430" s="46">
        <v>1229.6199999999999</v>
      </c>
      <c r="AF430" s="46">
        <v>144.97200000000001</v>
      </c>
      <c r="AG430" s="46">
        <v>839</v>
      </c>
      <c r="AH430" s="46">
        <v>1425</v>
      </c>
      <c r="AI430" s="46">
        <v>28514800</v>
      </c>
      <c r="AJ430" s="46">
        <v>1125.77</v>
      </c>
      <c r="AK430" s="46">
        <v>131.251</v>
      </c>
      <c r="AL430" s="46">
        <v>772</v>
      </c>
      <c r="AM430" s="46">
        <v>1304</v>
      </c>
      <c r="AN430" s="46">
        <v>26106700</v>
      </c>
      <c r="AO430" s="46">
        <v>21.0076</v>
      </c>
      <c r="AP430" s="46">
        <v>2.9660099999999998</v>
      </c>
      <c r="AQ430" s="46">
        <v>12.47</v>
      </c>
      <c r="AR430" s="46">
        <v>29.982500000000002</v>
      </c>
      <c r="AS430" s="46">
        <v>487167</v>
      </c>
      <c r="AT430" s="46">
        <v>21.832000000000001</v>
      </c>
      <c r="AU430" s="46">
        <v>12.975</v>
      </c>
      <c r="AV430" s="46">
        <v>31.220199999999998</v>
      </c>
      <c r="AW430" s="46">
        <v>3.07199</v>
      </c>
      <c r="AX430" s="46">
        <v>506285</v>
      </c>
      <c r="AY430" s="46">
        <v>30.313800000000001</v>
      </c>
      <c r="AZ430" s="46">
        <v>4.2160399999999996</v>
      </c>
      <c r="BA430" s="46">
        <v>18.337900000000001</v>
      </c>
      <c r="BB430" s="46">
        <v>42.190600000000003</v>
      </c>
      <c r="BC430" s="46">
        <v>702977</v>
      </c>
    </row>
    <row r="431" spans="1:55" x14ac:dyDescent="0.25">
      <c r="A431" s="49" t="s">
        <v>2847</v>
      </c>
      <c r="B431" s="38" t="s">
        <v>615</v>
      </c>
      <c r="C431" s="45" t="s">
        <v>2107</v>
      </c>
      <c r="D431" s="46">
        <v>232</v>
      </c>
      <c r="E431" s="80">
        <v>6980</v>
      </c>
      <c r="F431" s="46">
        <v>294.26</v>
      </c>
      <c r="G431" s="46">
        <v>2.2185000000000001</v>
      </c>
      <c r="H431" s="46">
        <v>290</v>
      </c>
      <c r="I431" s="46">
        <v>298</v>
      </c>
      <c r="J431" s="46">
        <v>1538.61</v>
      </c>
      <c r="K431" s="46">
        <v>2.1503899999999998</v>
      </c>
      <c r="L431" s="46">
        <v>1534</v>
      </c>
      <c r="M431" s="46">
        <v>1542</v>
      </c>
      <c r="N431" s="46">
        <v>200</v>
      </c>
      <c r="O431" s="46">
        <v>0</v>
      </c>
      <c r="P431" s="46">
        <v>200</v>
      </c>
      <c r="Q431" s="46">
        <v>200</v>
      </c>
      <c r="R431" s="46">
        <v>10.370900000000001</v>
      </c>
      <c r="S431" s="46">
        <v>8.6641100000000009</v>
      </c>
      <c r="T431" s="46">
        <v>3</v>
      </c>
      <c r="U431" s="46">
        <v>23</v>
      </c>
      <c r="V431" s="46">
        <v>38.621600000000001</v>
      </c>
      <c r="W431" s="46">
        <v>23.53</v>
      </c>
      <c r="X431" s="46">
        <v>13</v>
      </c>
      <c r="Y431" s="46">
        <v>70</v>
      </c>
      <c r="Z431" s="46">
        <v>401.79599999999999</v>
      </c>
      <c r="AA431" s="46">
        <v>42.170299999999997</v>
      </c>
      <c r="AB431" s="46">
        <v>358</v>
      </c>
      <c r="AC431" s="46">
        <v>466</v>
      </c>
      <c r="AD431" s="46">
        <v>2791280</v>
      </c>
      <c r="AE431" s="46">
        <v>306.12</v>
      </c>
      <c r="AF431" s="46">
        <v>30.6434</v>
      </c>
      <c r="AG431" s="46">
        <v>274</v>
      </c>
      <c r="AH431" s="46">
        <v>353</v>
      </c>
      <c r="AI431" s="46">
        <v>2126620</v>
      </c>
      <c r="AJ431" s="46">
        <v>281.00200000000001</v>
      </c>
      <c r="AK431" s="46">
        <v>27.7377</v>
      </c>
      <c r="AL431" s="46">
        <v>252</v>
      </c>
      <c r="AM431" s="46">
        <v>323</v>
      </c>
      <c r="AN431" s="46">
        <v>1952120</v>
      </c>
      <c r="AO431" s="46">
        <v>1.47766</v>
      </c>
      <c r="AP431" s="46">
        <v>0.15102199999999999</v>
      </c>
      <c r="AQ431" s="46">
        <v>1.3042100000000001</v>
      </c>
      <c r="AR431" s="46">
        <v>1.97281</v>
      </c>
      <c r="AS431" s="46">
        <v>10265.299999999999</v>
      </c>
      <c r="AT431" s="46">
        <v>1.6</v>
      </c>
      <c r="AU431" s="46">
        <v>1.41568</v>
      </c>
      <c r="AV431" s="46">
        <v>2.1124399999999999</v>
      </c>
      <c r="AW431" s="46">
        <v>0.15928400000000001</v>
      </c>
      <c r="AX431" s="46">
        <v>11115.2</v>
      </c>
      <c r="AY431" s="46">
        <v>2.42435</v>
      </c>
      <c r="AZ431" s="46">
        <v>0.17630000000000001</v>
      </c>
      <c r="BA431" s="46">
        <v>2.2275499999999999</v>
      </c>
      <c r="BB431" s="46">
        <v>3.0670299999999999</v>
      </c>
      <c r="BC431" s="46">
        <v>16842</v>
      </c>
    </row>
    <row r="432" spans="1:55" x14ac:dyDescent="0.25">
      <c r="A432" s="49" t="s">
        <v>2848</v>
      </c>
      <c r="B432" s="38" t="s">
        <v>372</v>
      </c>
      <c r="C432" s="45" t="s">
        <v>2108</v>
      </c>
      <c r="D432" s="46">
        <v>233</v>
      </c>
      <c r="E432" s="80">
        <v>21022</v>
      </c>
      <c r="F432" s="46">
        <v>410.88200000000001</v>
      </c>
      <c r="G432" s="46">
        <v>9.9630899999999993</v>
      </c>
      <c r="H432" s="46">
        <v>390</v>
      </c>
      <c r="I432" s="46">
        <v>435</v>
      </c>
      <c r="J432" s="46">
        <v>1338.26</v>
      </c>
      <c r="K432" s="46">
        <v>14.4998</v>
      </c>
      <c r="L432" s="46">
        <v>1314</v>
      </c>
      <c r="M432" s="46">
        <v>1369</v>
      </c>
      <c r="N432" s="46">
        <v>195.733</v>
      </c>
      <c r="O432" s="46">
        <v>24.116900000000001</v>
      </c>
      <c r="P432" s="46">
        <v>18</v>
      </c>
      <c r="Q432" s="46">
        <v>200</v>
      </c>
      <c r="R432" s="46">
        <v>15.3552</v>
      </c>
      <c r="S432" s="46">
        <v>4.47499</v>
      </c>
      <c r="T432" s="46">
        <v>3</v>
      </c>
      <c r="U432" s="46">
        <v>45</v>
      </c>
      <c r="V432" s="46">
        <v>61.534700000000001</v>
      </c>
      <c r="W432" s="46">
        <v>9.4233799999999999</v>
      </c>
      <c r="X432" s="46">
        <v>13</v>
      </c>
      <c r="Y432" s="46">
        <v>76</v>
      </c>
      <c r="Z432" s="46">
        <v>728.51800000000003</v>
      </c>
      <c r="AA432" s="46">
        <v>44.212699999999998</v>
      </c>
      <c r="AB432" s="46">
        <v>552</v>
      </c>
      <c r="AC432" s="46">
        <v>803</v>
      </c>
      <c r="AD432" s="46">
        <v>15290100</v>
      </c>
      <c r="AE432" s="46">
        <v>553.05700000000002</v>
      </c>
      <c r="AF432" s="46">
        <v>32.777900000000002</v>
      </c>
      <c r="AG432" s="46">
        <v>424</v>
      </c>
      <c r="AH432" s="46">
        <v>609</v>
      </c>
      <c r="AI432" s="46">
        <v>11607600</v>
      </c>
      <c r="AJ432" s="46">
        <v>506.95800000000003</v>
      </c>
      <c r="AK432" s="46">
        <v>29.820699999999999</v>
      </c>
      <c r="AL432" s="46">
        <v>389</v>
      </c>
      <c r="AM432" s="46">
        <v>558</v>
      </c>
      <c r="AN432" s="46">
        <v>10640000</v>
      </c>
      <c r="AO432" s="46">
        <v>5.1828099999999999</v>
      </c>
      <c r="AP432" s="46">
        <v>0.83220799999999995</v>
      </c>
      <c r="AQ432" s="46">
        <v>1.9363300000000001</v>
      </c>
      <c r="AR432" s="46">
        <v>7.6389800000000001</v>
      </c>
      <c r="AS432" s="46">
        <v>108777</v>
      </c>
      <c r="AT432" s="46">
        <v>5.4389599999999998</v>
      </c>
      <c r="AU432" s="46">
        <v>2.0735899999999998</v>
      </c>
      <c r="AV432" s="46">
        <v>7.9861500000000003</v>
      </c>
      <c r="AW432" s="46">
        <v>0.86356699999999997</v>
      </c>
      <c r="AX432" s="46">
        <v>114153</v>
      </c>
      <c r="AY432" s="46">
        <v>7.5430299999999999</v>
      </c>
      <c r="AZ432" s="46">
        <v>1.11924</v>
      </c>
      <c r="BA432" s="46">
        <v>3.2065800000000002</v>
      </c>
      <c r="BB432" s="46">
        <v>10.838699999999999</v>
      </c>
      <c r="BC432" s="46">
        <v>158313</v>
      </c>
    </row>
    <row r="433" spans="1:55" x14ac:dyDescent="0.25">
      <c r="A433" s="49" t="s">
        <v>2849</v>
      </c>
      <c r="B433" s="38" t="s">
        <v>332</v>
      </c>
      <c r="C433" s="45" t="s">
        <v>2109</v>
      </c>
      <c r="D433" s="46">
        <v>234</v>
      </c>
      <c r="E433" s="80">
        <v>29668</v>
      </c>
      <c r="F433" s="46">
        <v>381.55</v>
      </c>
      <c r="G433" s="46">
        <v>29.7209</v>
      </c>
      <c r="H433" s="46">
        <v>340</v>
      </c>
      <c r="I433" s="46">
        <v>446</v>
      </c>
      <c r="J433" s="46">
        <v>1343.69</v>
      </c>
      <c r="K433" s="46">
        <v>10.501300000000001</v>
      </c>
      <c r="L433" s="46">
        <v>1324</v>
      </c>
      <c r="M433" s="46">
        <v>1368</v>
      </c>
      <c r="N433" s="46">
        <v>199.96700000000001</v>
      </c>
      <c r="O433" s="46">
        <v>1.31616</v>
      </c>
      <c r="P433" s="46">
        <v>148</v>
      </c>
      <c r="Q433" s="46">
        <v>200</v>
      </c>
      <c r="R433" s="46">
        <v>22.913599999999999</v>
      </c>
      <c r="S433" s="46">
        <v>7.6389199999999997</v>
      </c>
      <c r="T433" s="46">
        <v>3</v>
      </c>
      <c r="U433" s="46">
        <v>45</v>
      </c>
      <c r="V433" s="46">
        <v>60.981499999999997</v>
      </c>
      <c r="W433" s="46">
        <v>6.6317500000000003</v>
      </c>
      <c r="X433" s="46">
        <v>31</v>
      </c>
      <c r="Y433" s="46">
        <v>86</v>
      </c>
      <c r="Z433" s="46">
        <v>686.77300000000002</v>
      </c>
      <c r="AA433" s="46">
        <v>55.045099999999998</v>
      </c>
      <c r="AB433" s="46">
        <v>548</v>
      </c>
      <c r="AC433" s="46">
        <v>873</v>
      </c>
      <c r="AD433" s="46">
        <v>20375200</v>
      </c>
      <c r="AE433" s="46">
        <v>521.42899999999997</v>
      </c>
      <c r="AF433" s="46">
        <v>41.260899999999999</v>
      </c>
      <c r="AG433" s="46">
        <v>418</v>
      </c>
      <c r="AH433" s="46">
        <v>659</v>
      </c>
      <c r="AI433" s="46">
        <v>15469800</v>
      </c>
      <c r="AJ433" s="46">
        <v>477.964</v>
      </c>
      <c r="AK433" s="46">
        <v>37.677300000000002</v>
      </c>
      <c r="AL433" s="46">
        <v>384</v>
      </c>
      <c r="AM433" s="46">
        <v>603</v>
      </c>
      <c r="AN433" s="46">
        <v>14180200</v>
      </c>
      <c r="AO433" s="46">
        <v>4.8333700000000004</v>
      </c>
      <c r="AP433" s="46">
        <v>1.3466100000000001</v>
      </c>
      <c r="AQ433" s="46">
        <v>2.1337299999999999</v>
      </c>
      <c r="AR433" s="46">
        <v>8.2119800000000005</v>
      </c>
      <c r="AS433" s="46">
        <v>143396</v>
      </c>
      <c r="AT433" s="46">
        <v>5.0764500000000004</v>
      </c>
      <c r="AU433" s="46">
        <v>2.2800500000000001</v>
      </c>
      <c r="AV433" s="46">
        <v>8.5787499999999994</v>
      </c>
      <c r="AW433" s="46">
        <v>1.3955299999999999</v>
      </c>
      <c r="AX433" s="46">
        <v>150608</v>
      </c>
      <c r="AY433" s="46">
        <v>7.0477499999999997</v>
      </c>
      <c r="AZ433" s="46">
        <v>1.8305800000000001</v>
      </c>
      <c r="BA433" s="46">
        <v>3.38809</v>
      </c>
      <c r="BB433" s="46">
        <v>11.637499999999999</v>
      </c>
      <c r="BC433" s="46">
        <v>209093</v>
      </c>
    </row>
    <row r="434" spans="1:55" x14ac:dyDescent="0.25">
      <c r="A434" s="49" t="s">
        <v>2850</v>
      </c>
      <c r="B434" s="38" t="s">
        <v>2416</v>
      </c>
      <c r="C434" s="45" t="s">
        <v>2110</v>
      </c>
      <c r="D434" s="46">
        <v>235</v>
      </c>
      <c r="E434" s="80">
        <v>23538</v>
      </c>
      <c r="F434" s="46">
        <v>597.56500000000005</v>
      </c>
      <c r="G434" s="46">
        <v>13.2484</v>
      </c>
      <c r="H434" s="46">
        <v>571</v>
      </c>
      <c r="I434" s="46">
        <v>629</v>
      </c>
      <c r="J434" s="46">
        <v>1126.6500000000001</v>
      </c>
      <c r="K434" s="46">
        <v>6.0112699999999997</v>
      </c>
      <c r="L434" s="46">
        <v>1114</v>
      </c>
      <c r="M434" s="46">
        <v>1138</v>
      </c>
      <c r="N434" s="46">
        <v>200</v>
      </c>
      <c r="O434" s="46">
        <v>0</v>
      </c>
      <c r="P434" s="46">
        <v>200</v>
      </c>
      <c r="Q434" s="46">
        <v>200</v>
      </c>
      <c r="R434" s="46">
        <v>27.1432</v>
      </c>
      <c r="S434" s="46">
        <v>15.589</v>
      </c>
      <c r="T434" s="46">
        <v>3</v>
      </c>
      <c r="U434" s="46">
        <v>45</v>
      </c>
      <c r="V434" s="46">
        <v>85.180199999999999</v>
      </c>
      <c r="W434" s="46">
        <v>17.929400000000001</v>
      </c>
      <c r="X434" s="46">
        <v>15</v>
      </c>
      <c r="Y434" s="46">
        <v>100</v>
      </c>
      <c r="Z434" s="46">
        <v>1484.97</v>
      </c>
      <c r="AA434" s="46">
        <v>122.35899999999999</v>
      </c>
      <c r="AB434" s="46">
        <v>1035</v>
      </c>
      <c r="AC434" s="46">
        <v>1693</v>
      </c>
      <c r="AD434" s="46">
        <v>34953300</v>
      </c>
      <c r="AE434" s="46">
        <v>1122.07</v>
      </c>
      <c r="AF434" s="46">
        <v>88.772999999999996</v>
      </c>
      <c r="AG434" s="46">
        <v>793</v>
      </c>
      <c r="AH434" s="46">
        <v>1276</v>
      </c>
      <c r="AI434" s="46">
        <v>26411200</v>
      </c>
      <c r="AJ434" s="46">
        <v>1026.99</v>
      </c>
      <c r="AK434" s="46">
        <v>80.226500000000001</v>
      </c>
      <c r="AL434" s="46">
        <v>730</v>
      </c>
      <c r="AM434" s="46">
        <v>1167</v>
      </c>
      <c r="AN434" s="46">
        <v>24173400</v>
      </c>
      <c r="AO434" s="46">
        <v>16.6294</v>
      </c>
      <c r="AP434" s="46">
        <v>1.8161400000000001</v>
      </c>
      <c r="AQ434" s="46">
        <v>9.7884499999999992</v>
      </c>
      <c r="AR434" s="46">
        <v>28.377800000000001</v>
      </c>
      <c r="AS434" s="46">
        <v>391423</v>
      </c>
      <c r="AT434" s="46">
        <v>17.2912</v>
      </c>
      <c r="AU434" s="46">
        <v>10.1976</v>
      </c>
      <c r="AV434" s="46">
        <v>29.519100000000002</v>
      </c>
      <c r="AW434" s="46">
        <v>1.8892800000000001</v>
      </c>
      <c r="AX434" s="46">
        <v>407001</v>
      </c>
      <c r="AY434" s="46">
        <v>23.982500000000002</v>
      </c>
      <c r="AZ434" s="46">
        <v>2.4830000000000001</v>
      </c>
      <c r="BA434" s="46">
        <v>14.5139</v>
      </c>
      <c r="BB434" s="46">
        <v>39.895600000000002</v>
      </c>
      <c r="BC434" s="46">
        <v>564500</v>
      </c>
    </row>
    <row r="435" spans="1:55" x14ac:dyDescent="0.25">
      <c r="A435" s="49" t="s">
        <v>2851</v>
      </c>
      <c r="B435" s="38" t="s">
        <v>2417</v>
      </c>
      <c r="C435" s="45" t="s">
        <v>2111</v>
      </c>
      <c r="D435" s="46">
        <v>236</v>
      </c>
      <c r="E435" s="80">
        <v>16</v>
      </c>
      <c r="F435" s="46">
        <v>221.56299999999999</v>
      </c>
      <c r="G435" s="46">
        <v>0.49607800000000002</v>
      </c>
      <c r="H435" s="46">
        <v>221</v>
      </c>
      <c r="I435" s="46">
        <v>222</v>
      </c>
      <c r="J435" s="46">
        <v>1461.44</v>
      </c>
      <c r="K435" s="46">
        <v>0.49607800000000002</v>
      </c>
      <c r="L435" s="46">
        <v>1461</v>
      </c>
      <c r="M435" s="46">
        <v>1462</v>
      </c>
      <c r="N435" s="46">
        <v>149.375</v>
      </c>
      <c r="O435" s="46">
        <v>44.647100000000002</v>
      </c>
      <c r="P435" s="46">
        <v>110</v>
      </c>
      <c r="Q435" s="46">
        <v>200</v>
      </c>
      <c r="R435" s="46">
        <v>28.5</v>
      </c>
      <c r="S435" s="46">
        <v>3.9686300000000001</v>
      </c>
      <c r="T435" s="46">
        <v>25</v>
      </c>
      <c r="U435" s="46">
        <v>33</v>
      </c>
      <c r="V435" s="46">
        <v>66.25</v>
      </c>
      <c r="W435" s="46">
        <v>9.2702500000000008</v>
      </c>
      <c r="X435" s="46">
        <v>60</v>
      </c>
      <c r="Y435" s="46">
        <v>80</v>
      </c>
      <c r="Z435" s="46">
        <v>419</v>
      </c>
      <c r="AA435" s="46">
        <v>16.867100000000001</v>
      </c>
      <c r="AB435" s="46">
        <v>406</v>
      </c>
      <c r="AC435" s="46">
        <v>444</v>
      </c>
      <c r="AD435" s="46">
        <v>6704</v>
      </c>
      <c r="AE435" s="46">
        <v>317.875</v>
      </c>
      <c r="AF435" s="46">
        <v>12.236599999999999</v>
      </c>
      <c r="AG435" s="46">
        <v>308</v>
      </c>
      <c r="AH435" s="46">
        <v>336</v>
      </c>
      <c r="AI435" s="46">
        <v>5086</v>
      </c>
      <c r="AJ435" s="46">
        <v>290.93799999999999</v>
      </c>
      <c r="AK435" s="46">
        <v>10.8482</v>
      </c>
      <c r="AL435" s="46">
        <v>282</v>
      </c>
      <c r="AM435" s="46">
        <v>307</v>
      </c>
      <c r="AN435" s="46">
        <v>4655</v>
      </c>
      <c r="AO435" s="46">
        <v>0.75477799999999995</v>
      </c>
      <c r="AP435" s="46">
        <v>0.338758</v>
      </c>
      <c r="AQ435" s="46">
        <v>0.49201099999999998</v>
      </c>
      <c r="AR435" s="46">
        <v>1.4779500000000001</v>
      </c>
      <c r="AS435" s="46">
        <v>12.0764</v>
      </c>
      <c r="AT435" s="46">
        <v>0.81593300000000002</v>
      </c>
      <c r="AU435" s="46">
        <v>0.51988699999999999</v>
      </c>
      <c r="AV435" s="46">
        <v>1.5971200000000001</v>
      </c>
      <c r="AW435" s="46">
        <v>0.37518200000000002</v>
      </c>
      <c r="AX435" s="46">
        <v>13.0549</v>
      </c>
      <c r="AY435" s="46">
        <v>1.42516</v>
      </c>
      <c r="AZ435" s="46">
        <v>0.49496899999999999</v>
      </c>
      <c r="BA435" s="46">
        <v>1.0267999999999999</v>
      </c>
      <c r="BB435" s="46">
        <v>2.4211200000000002</v>
      </c>
      <c r="BC435" s="46">
        <v>22.802600000000002</v>
      </c>
    </row>
    <row r="436" spans="1:55" x14ac:dyDescent="0.25">
      <c r="A436" s="49" t="s">
        <v>2852</v>
      </c>
      <c r="B436" s="38" t="s">
        <v>929</v>
      </c>
      <c r="C436" s="45" t="s">
        <v>2112</v>
      </c>
      <c r="D436" s="46">
        <v>237</v>
      </c>
      <c r="E436" s="80">
        <v>21899</v>
      </c>
      <c r="F436" s="46">
        <v>304.024</v>
      </c>
      <c r="G436" s="46">
        <v>2.5694699999999999</v>
      </c>
      <c r="H436" s="46">
        <v>297</v>
      </c>
      <c r="I436" s="46">
        <v>312</v>
      </c>
      <c r="J436" s="46">
        <v>1405.21</v>
      </c>
      <c r="K436" s="46">
        <v>6.6406799999999997</v>
      </c>
      <c r="L436" s="46">
        <v>1392</v>
      </c>
      <c r="M436" s="46">
        <v>1421</v>
      </c>
      <c r="N436" s="46">
        <v>200</v>
      </c>
      <c r="O436" s="46">
        <v>0</v>
      </c>
      <c r="P436" s="46">
        <v>200</v>
      </c>
      <c r="Q436" s="46">
        <v>200</v>
      </c>
      <c r="R436" s="46">
        <v>8.1823399999999999</v>
      </c>
      <c r="S436" s="46">
        <v>4.8539899999999996</v>
      </c>
      <c r="T436" s="46">
        <v>3</v>
      </c>
      <c r="U436" s="46">
        <v>19</v>
      </c>
      <c r="V436" s="46">
        <v>55.997900000000001</v>
      </c>
      <c r="W436" s="46">
        <v>13.571</v>
      </c>
      <c r="X436" s="46">
        <v>13</v>
      </c>
      <c r="Y436" s="46">
        <v>84</v>
      </c>
      <c r="Z436" s="46">
        <v>530.50099999999998</v>
      </c>
      <c r="AA436" s="46">
        <v>34.705800000000004</v>
      </c>
      <c r="AB436" s="46">
        <v>431</v>
      </c>
      <c r="AC436" s="46">
        <v>610</v>
      </c>
      <c r="AD436" s="46">
        <v>11617400</v>
      </c>
      <c r="AE436" s="46">
        <v>403.03100000000001</v>
      </c>
      <c r="AF436" s="46">
        <v>25.321000000000002</v>
      </c>
      <c r="AG436" s="46">
        <v>330</v>
      </c>
      <c r="AH436" s="46">
        <v>461</v>
      </c>
      <c r="AI436" s="46">
        <v>8825970</v>
      </c>
      <c r="AJ436" s="46">
        <v>369.54899999999998</v>
      </c>
      <c r="AK436" s="46">
        <v>22.9085</v>
      </c>
      <c r="AL436" s="46">
        <v>303</v>
      </c>
      <c r="AM436" s="46">
        <v>422</v>
      </c>
      <c r="AN436" s="46">
        <v>8092760</v>
      </c>
      <c r="AO436" s="46">
        <v>1.3954899999999999</v>
      </c>
      <c r="AP436" s="46">
        <v>0.224936</v>
      </c>
      <c r="AQ436" s="46">
        <v>0.69747999999999999</v>
      </c>
      <c r="AR436" s="46">
        <v>2.4355500000000001</v>
      </c>
      <c r="AS436" s="46">
        <v>30559.8</v>
      </c>
      <c r="AT436" s="46">
        <v>1.5131399999999999</v>
      </c>
      <c r="AU436" s="46">
        <v>0.78936200000000001</v>
      </c>
      <c r="AV436" s="46">
        <v>2.5990199999999999</v>
      </c>
      <c r="AW436" s="46">
        <v>0.234017</v>
      </c>
      <c r="AX436" s="46">
        <v>33136.199999999997</v>
      </c>
      <c r="AY436" s="46">
        <v>2.3911899999999999</v>
      </c>
      <c r="AZ436" s="46">
        <v>0.290493</v>
      </c>
      <c r="BA436" s="46">
        <v>1.4749399999999999</v>
      </c>
      <c r="BB436" s="46">
        <v>3.7096499999999999</v>
      </c>
      <c r="BC436" s="46">
        <v>52364.7</v>
      </c>
    </row>
    <row r="437" spans="1:55" x14ac:dyDescent="0.25">
      <c r="A437" s="49" t="s">
        <v>2853</v>
      </c>
      <c r="B437" s="38" t="s">
        <v>1141</v>
      </c>
      <c r="C437" s="45" t="s">
        <v>1752</v>
      </c>
      <c r="D437" s="46">
        <v>238</v>
      </c>
      <c r="E437" s="80">
        <v>12692</v>
      </c>
      <c r="F437" s="46">
        <v>469.61799999999999</v>
      </c>
      <c r="G437" s="46">
        <v>13.4566</v>
      </c>
      <c r="H437" s="46">
        <v>391</v>
      </c>
      <c r="I437" s="46">
        <v>504</v>
      </c>
      <c r="J437" s="46">
        <v>1369.93</v>
      </c>
      <c r="K437" s="46">
        <v>4.37479</v>
      </c>
      <c r="L437" s="46">
        <v>1362</v>
      </c>
      <c r="M437" s="46">
        <v>1385</v>
      </c>
      <c r="N437" s="46">
        <v>162.77000000000001</v>
      </c>
      <c r="O437" s="46">
        <v>46.8371</v>
      </c>
      <c r="P437" s="46">
        <v>75</v>
      </c>
      <c r="Q437" s="46">
        <v>200</v>
      </c>
      <c r="R437" s="46">
        <v>21.927700000000002</v>
      </c>
      <c r="S437" s="46">
        <v>4.57</v>
      </c>
      <c r="T437" s="46">
        <v>15</v>
      </c>
      <c r="U437" s="46">
        <v>26</v>
      </c>
      <c r="V437" s="46">
        <v>88.137699999999995</v>
      </c>
      <c r="W437" s="46">
        <v>14.563499999999999</v>
      </c>
      <c r="X437" s="46">
        <v>60</v>
      </c>
      <c r="Y437" s="46">
        <v>100</v>
      </c>
      <c r="Z437" s="46">
        <v>865.33900000000006</v>
      </c>
      <c r="AA437" s="46">
        <v>65.270399999999995</v>
      </c>
      <c r="AB437" s="46">
        <v>653</v>
      </c>
      <c r="AC437" s="46">
        <v>951</v>
      </c>
      <c r="AD437" s="46">
        <v>10982900</v>
      </c>
      <c r="AE437" s="46">
        <v>653.33600000000001</v>
      </c>
      <c r="AF437" s="46">
        <v>47.5364</v>
      </c>
      <c r="AG437" s="46">
        <v>496</v>
      </c>
      <c r="AH437" s="46">
        <v>717</v>
      </c>
      <c r="AI437" s="46">
        <v>8292140</v>
      </c>
      <c r="AJ437" s="46">
        <v>597.87400000000002</v>
      </c>
      <c r="AK437" s="46">
        <v>42.959499999999998</v>
      </c>
      <c r="AL437" s="46">
        <v>454</v>
      </c>
      <c r="AM437" s="46">
        <v>655</v>
      </c>
      <c r="AN437" s="46">
        <v>7588220</v>
      </c>
      <c r="AO437" s="46">
        <v>4.7506700000000004</v>
      </c>
      <c r="AP437" s="46">
        <v>0.87815299999999996</v>
      </c>
      <c r="AQ437" s="46">
        <v>2.07958</v>
      </c>
      <c r="AR437" s="46">
        <v>6.1639200000000001</v>
      </c>
      <c r="AS437" s="46">
        <v>60295.5</v>
      </c>
      <c r="AT437" s="46">
        <v>4.9837499999999997</v>
      </c>
      <c r="AU437" s="46">
        <v>2.2193100000000001</v>
      </c>
      <c r="AV437" s="46">
        <v>6.4575500000000003</v>
      </c>
      <c r="AW437" s="46">
        <v>0.90909899999999999</v>
      </c>
      <c r="AX437" s="46">
        <v>63253.8</v>
      </c>
      <c r="AY437" s="46">
        <v>7.0480700000000001</v>
      </c>
      <c r="AZ437" s="46">
        <v>1.1922299999999999</v>
      </c>
      <c r="BA437" s="46">
        <v>3.39263</v>
      </c>
      <c r="BB437" s="46">
        <v>8.92943</v>
      </c>
      <c r="BC437" s="46">
        <v>89454.1</v>
      </c>
    </row>
    <row r="438" spans="1:55" x14ac:dyDescent="0.25">
      <c r="A438" s="49" t="s">
        <v>2854</v>
      </c>
      <c r="B438" s="38" t="s">
        <v>1704</v>
      </c>
      <c r="C438" s="45" t="s">
        <v>2113</v>
      </c>
      <c r="D438" s="46">
        <v>239</v>
      </c>
      <c r="E438" s="80">
        <v>22946</v>
      </c>
      <c r="F438" s="46">
        <v>408.04599999999999</v>
      </c>
      <c r="G438" s="46">
        <v>17.542899999999999</v>
      </c>
      <c r="H438" s="46">
        <v>378</v>
      </c>
      <c r="I438" s="46">
        <v>442</v>
      </c>
      <c r="J438" s="46">
        <v>1269.9100000000001</v>
      </c>
      <c r="K438" s="46">
        <v>10.4093</v>
      </c>
      <c r="L438" s="46">
        <v>1248</v>
      </c>
      <c r="M438" s="46">
        <v>1292</v>
      </c>
      <c r="N438" s="46">
        <v>200</v>
      </c>
      <c r="O438" s="46">
        <v>0</v>
      </c>
      <c r="P438" s="46">
        <v>200</v>
      </c>
      <c r="Q438" s="46">
        <v>200</v>
      </c>
      <c r="R438" s="46">
        <v>10.829499999999999</v>
      </c>
      <c r="S438" s="46">
        <v>4.2004599999999996</v>
      </c>
      <c r="T438" s="46">
        <v>3</v>
      </c>
      <c r="U438" s="46">
        <v>16</v>
      </c>
      <c r="V438" s="46">
        <v>53.945399999999999</v>
      </c>
      <c r="W438" s="46">
        <v>12.902699999999999</v>
      </c>
      <c r="X438" s="46">
        <v>24</v>
      </c>
      <c r="Y438" s="46">
        <v>69</v>
      </c>
      <c r="Z438" s="46">
        <v>775.596</v>
      </c>
      <c r="AA438" s="46">
        <v>60.057600000000001</v>
      </c>
      <c r="AB438" s="46">
        <v>626</v>
      </c>
      <c r="AC438" s="46">
        <v>910</v>
      </c>
      <c r="AD438" s="46">
        <v>17796800</v>
      </c>
      <c r="AE438" s="46">
        <v>589.69500000000005</v>
      </c>
      <c r="AF438" s="46">
        <v>44.476700000000001</v>
      </c>
      <c r="AG438" s="46">
        <v>479</v>
      </c>
      <c r="AH438" s="46">
        <v>690</v>
      </c>
      <c r="AI438" s="46">
        <v>13531100</v>
      </c>
      <c r="AJ438" s="46">
        <v>540.79700000000003</v>
      </c>
      <c r="AK438" s="46">
        <v>40.464799999999997</v>
      </c>
      <c r="AL438" s="46">
        <v>440</v>
      </c>
      <c r="AM438" s="46">
        <v>632</v>
      </c>
      <c r="AN438" s="46">
        <v>12409100</v>
      </c>
      <c r="AO438" s="46">
        <v>5.8195699999999997</v>
      </c>
      <c r="AP438" s="46">
        <v>0.702928</v>
      </c>
      <c r="AQ438" s="46">
        <v>4.22384</v>
      </c>
      <c r="AR438" s="46">
        <v>8.1983999999999995</v>
      </c>
      <c r="AS438" s="46">
        <v>133536</v>
      </c>
      <c r="AT438" s="46">
        <v>6.1019399999999999</v>
      </c>
      <c r="AU438" s="46">
        <v>4.4497299999999997</v>
      </c>
      <c r="AV438" s="46">
        <v>8.5790699999999998</v>
      </c>
      <c r="AW438" s="46">
        <v>0.73059700000000005</v>
      </c>
      <c r="AX438" s="46">
        <v>140015</v>
      </c>
      <c r="AY438" s="46">
        <v>8.4424700000000001</v>
      </c>
      <c r="AZ438" s="46">
        <v>0.95742000000000005</v>
      </c>
      <c r="BA438" s="46">
        <v>6.2394800000000004</v>
      </c>
      <c r="BB438" s="46">
        <v>11.603400000000001</v>
      </c>
      <c r="BC438" s="46">
        <v>193721</v>
      </c>
    </row>
    <row r="439" spans="1:55" x14ac:dyDescent="0.25">
      <c r="A439" s="49" t="s">
        <v>2855</v>
      </c>
      <c r="B439" s="38" t="s">
        <v>306</v>
      </c>
      <c r="C439" s="45" t="s">
        <v>2114</v>
      </c>
      <c r="D439" s="46">
        <v>240</v>
      </c>
      <c r="E439" s="80">
        <v>17554</v>
      </c>
      <c r="F439" s="46">
        <v>643.16600000000005</v>
      </c>
      <c r="G439" s="46">
        <v>98.224500000000006</v>
      </c>
      <c r="H439" s="46">
        <v>436</v>
      </c>
      <c r="I439" s="46">
        <v>800</v>
      </c>
      <c r="J439" s="46">
        <v>1214.3</v>
      </c>
      <c r="K439" s="46">
        <v>14.924099999999999</v>
      </c>
      <c r="L439" s="46">
        <v>1187</v>
      </c>
      <c r="M439" s="46">
        <v>1247</v>
      </c>
      <c r="N439" s="46">
        <v>149.524</v>
      </c>
      <c r="O439" s="46">
        <v>46.5625</v>
      </c>
      <c r="P439" s="46">
        <v>64</v>
      </c>
      <c r="Q439" s="46">
        <v>200</v>
      </c>
      <c r="R439" s="46">
        <v>13.9351</v>
      </c>
      <c r="S439" s="46">
        <v>6.6089799999999999</v>
      </c>
      <c r="T439" s="46">
        <v>3</v>
      </c>
      <c r="U439" s="46">
        <v>45</v>
      </c>
      <c r="V439" s="46">
        <v>66.786799999999999</v>
      </c>
      <c r="W439" s="46">
        <v>14.2784</v>
      </c>
      <c r="X439" s="46">
        <v>13</v>
      </c>
      <c r="Y439" s="46">
        <v>100</v>
      </c>
      <c r="Z439" s="46">
        <v>1214.51</v>
      </c>
      <c r="AA439" s="46">
        <v>174.976</v>
      </c>
      <c r="AB439" s="46">
        <v>777</v>
      </c>
      <c r="AC439" s="46">
        <v>1656</v>
      </c>
      <c r="AD439" s="46">
        <v>21317000</v>
      </c>
      <c r="AE439" s="46">
        <v>921.15700000000004</v>
      </c>
      <c r="AF439" s="46">
        <v>131.48699999999999</v>
      </c>
      <c r="AG439" s="46">
        <v>596</v>
      </c>
      <c r="AH439" s="46">
        <v>1249</v>
      </c>
      <c r="AI439" s="46">
        <v>16168100</v>
      </c>
      <c r="AJ439" s="46">
        <v>844.14099999999996</v>
      </c>
      <c r="AK439" s="46">
        <v>120.16</v>
      </c>
      <c r="AL439" s="46">
        <v>548</v>
      </c>
      <c r="AM439" s="46">
        <v>1143</v>
      </c>
      <c r="AN439" s="46">
        <v>14816400</v>
      </c>
      <c r="AO439" s="46">
        <v>14.580299999999999</v>
      </c>
      <c r="AP439" s="46">
        <v>5.8348300000000002</v>
      </c>
      <c r="AQ439" s="46">
        <v>4.87758</v>
      </c>
      <c r="AR439" s="46">
        <v>31.0898</v>
      </c>
      <c r="AS439" s="46">
        <v>255914</v>
      </c>
      <c r="AT439" s="46">
        <v>15.180999999999999</v>
      </c>
      <c r="AU439" s="46">
        <v>5.1166999999999998</v>
      </c>
      <c r="AV439" s="46">
        <v>32.286799999999999</v>
      </c>
      <c r="AW439" s="46">
        <v>6.0496999999999996</v>
      </c>
      <c r="AX439" s="46">
        <v>266458</v>
      </c>
      <c r="AY439" s="46">
        <v>20.894300000000001</v>
      </c>
      <c r="AZ439" s="46">
        <v>8.2218199999999992</v>
      </c>
      <c r="BA439" s="46">
        <v>7.3477300000000003</v>
      </c>
      <c r="BB439" s="46">
        <v>44.286099999999998</v>
      </c>
      <c r="BC439" s="46">
        <v>366737</v>
      </c>
    </row>
    <row r="440" spans="1:55" x14ac:dyDescent="0.25">
      <c r="A440" s="49" t="s">
        <v>2856</v>
      </c>
      <c r="B440" s="38" t="s">
        <v>521</v>
      </c>
      <c r="C440" s="45" t="s">
        <v>2115</v>
      </c>
      <c r="D440" s="46">
        <v>241</v>
      </c>
      <c r="E440" s="80">
        <v>21016</v>
      </c>
      <c r="F440" s="46">
        <v>720.91600000000005</v>
      </c>
      <c r="G440" s="46">
        <v>8.3928499999999993</v>
      </c>
      <c r="H440" s="46">
        <v>698</v>
      </c>
      <c r="I440" s="46">
        <v>733</v>
      </c>
      <c r="J440" s="46">
        <v>1035.3499999999999</v>
      </c>
      <c r="K440" s="46">
        <v>4.3948499999999999</v>
      </c>
      <c r="L440" s="46">
        <v>1025</v>
      </c>
      <c r="M440" s="46">
        <v>1044</v>
      </c>
      <c r="N440" s="46">
        <v>98.659199999999998</v>
      </c>
      <c r="O440" s="46">
        <v>82.8095</v>
      </c>
      <c r="P440" s="46">
        <v>5</v>
      </c>
      <c r="Q440" s="46">
        <v>200</v>
      </c>
      <c r="R440" s="46">
        <v>14.325200000000001</v>
      </c>
      <c r="S440" s="46">
        <v>9.7108399999999993</v>
      </c>
      <c r="T440" s="46">
        <v>3</v>
      </c>
      <c r="U440" s="46">
        <v>45</v>
      </c>
      <c r="V440" s="46">
        <v>76.677800000000005</v>
      </c>
      <c r="W440" s="46">
        <v>18.668299999999999</v>
      </c>
      <c r="X440" s="46">
        <v>13</v>
      </c>
      <c r="Y440" s="46">
        <v>100</v>
      </c>
      <c r="Z440" s="46">
        <v>1904.28</v>
      </c>
      <c r="AA440" s="46">
        <v>192.886</v>
      </c>
      <c r="AB440" s="46">
        <v>1325</v>
      </c>
      <c r="AC440" s="46">
        <v>2176</v>
      </c>
      <c r="AD440" s="46">
        <v>40020500</v>
      </c>
      <c r="AE440" s="46">
        <v>1441.37</v>
      </c>
      <c r="AF440" s="46">
        <v>140.75399999999999</v>
      </c>
      <c r="AG440" s="46">
        <v>1017</v>
      </c>
      <c r="AH440" s="46">
        <v>1640</v>
      </c>
      <c r="AI440" s="46">
        <v>30291800</v>
      </c>
      <c r="AJ440" s="46">
        <v>1319.99</v>
      </c>
      <c r="AK440" s="46">
        <v>127.40900000000001</v>
      </c>
      <c r="AL440" s="46">
        <v>935</v>
      </c>
      <c r="AM440" s="46">
        <v>1500</v>
      </c>
      <c r="AN440" s="46">
        <v>27741000</v>
      </c>
      <c r="AO440" s="46">
        <v>19.386700000000001</v>
      </c>
      <c r="AP440" s="46">
        <v>7.0549600000000003</v>
      </c>
      <c r="AQ440" s="46">
        <v>10.829499999999999</v>
      </c>
      <c r="AR440" s="46">
        <v>39.816600000000001</v>
      </c>
      <c r="AS440" s="46">
        <v>407430</v>
      </c>
      <c r="AT440" s="46">
        <v>20.1585</v>
      </c>
      <c r="AU440" s="46">
        <v>11.297700000000001</v>
      </c>
      <c r="AV440" s="46">
        <v>41.433799999999998</v>
      </c>
      <c r="AW440" s="46">
        <v>7.31907</v>
      </c>
      <c r="AX440" s="46">
        <v>423651</v>
      </c>
      <c r="AY440" s="46">
        <v>28.331600000000002</v>
      </c>
      <c r="AZ440" s="46">
        <v>9.9630299999999998</v>
      </c>
      <c r="BA440" s="46">
        <v>16.0777</v>
      </c>
      <c r="BB440" s="46">
        <v>56.401699999999998</v>
      </c>
      <c r="BC440" s="46">
        <v>595417</v>
      </c>
    </row>
    <row r="441" spans="1:55" x14ac:dyDescent="0.25">
      <c r="A441" s="49" t="s">
        <v>2857</v>
      </c>
      <c r="B441" s="38" t="s">
        <v>2418</v>
      </c>
      <c r="C441" s="45" t="s">
        <v>2116</v>
      </c>
      <c r="D441" s="46">
        <v>242</v>
      </c>
      <c r="E441" s="80">
        <v>5914</v>
      </c>
      <c r="F441" s="46">
        <v>259.91300000000001</v>
      </c>
      <c r="G441" s="46">
        <v>5.5602799999999997</v>
      </c>
      <c r="H441" s="46">
        <v>247</v>
      </c>
      <c r="I441" s="46">
        <v>271</v>
      </c>
      <c r="J441" s="46">
        <v>1557.83</v>
      </c>
      <c r="K441" s="46">
        <v>4.7138400000000003</v>
      </c>
      <c r="L441" s="46">
        <v>1548</v>
      </c>
      <c r="M441" s="46">
        <v>1569</v>
      </c>
      <c r="N441" s="46">
        <v>200</v>
      </c>
      <c r="O441" s="46">
        <v>0</v>
      </c>
      <c r="P441" s="46">
        <v>200</v>
      </c>
      <c r="Q441" s="46">
        <v>200</v>
      </c>
      <c r="R441" s="46">
        <v>12.907500000000001</v>
      </c>
      <c r="S441" s="46">
        <v>2.4665599999999999</v>
      </c>
      <c r="T441" s="46">
        <v>10</v>
      </c>
      <c r="U441" s="46">
        <v>15</v>
      </c>
      <c r="V441" s="46">
        <v>52.054600000000001</v>
      </c>
      <c r="W441" s="46">
        <v>2.6742699999999999</v>
      </c>
      <c r="X441" s="46">
        <v>49</v>
      </c>
      <c r="Y441" s="46">
        <v>66</v>
      </c>
      <c r="Z441" s="46">
        <v>383.286</v>
      </c>
      <c r="AA441" s="46">
        <v>11.2104</v>
      </c>
      <c r="AB441" s="46">
        <v>363</v>
      </c>
      <c r="AC441" s="46">
        <v>418</v>
      </c>
      <c r="AD441" s="46">
        <v>2266760</v>
      </c>
      <c r="AE441" s="46">
        <v>291.35399999999998</v>
      </c>
      <c r="AF441" s="46">
        <v>8.3430099999999996</v>
      </c>
      <c r="AG441" s="46">
        <v>276</v>
      </c>
      <c r="AH441" s="46">
        <v>317</v>
      </c>
      <c r="AI441" s="46">
        <v>1723070</v>
      </c>
      <c r="AJ441" s="46">
        <v>267.20600000000002</v>
      </c>
      <c r="AK441" s="46">
        <v>7.6092500000000003</v>
      </c>
      <c r="AL441" s="46">
        <v>253</v>
      </c>
      <c r="AM441" s="46">
        <v>290</v>
      </c>
      <c r="AN441" s="46">
        <v>1580260</v>
      </c>
      <c r="AO441" s="46">
        <v>1.1970700000000001</v>
      </c>
      <c r="AP441" s="46">
        <v>9.7800499999999999E-2</v>
      </c>
      <c r="AQ441" s="46">
        <v>0.96278799999999998</v>
      </c>
      <c r="AR441" s="46">
        <v>1.3298700000000001</v>
      </c>
      <c r="AS441" s="46">
        <v>7079.5</v>
      </c>
      <c r="AT441" s="46">
        <v>1.30694</v>
      </c>
      <c r="AU441" s="46">
        <v>1.06403</v>
      </c>
      <c r="AV441" s="46">
        <v>1.44455</v>
      </c>
      <c r="AW441" s="46">
        <v>0.101162</v>
      </c>
      <c r="AX441" s="46">
        <v>7729.25</v>
      </c>
      <c r="AY441" s="46">
        <v>2.0493600000000001</v>
      </c>
      <c r="AZ441" s="46">
        <v>0.131355</v>
      </c>
      <c r="BA441" s="46">
        <v>1.7374099999999999</v>
      </c>
      <c r="BB441" s="46">
        <v>2.2311899999999998</v>
      </c>
      <c r="BC441" s="46">
        <v>12119.9</v>
      </c>
    </row>
    <row r="442" spans="1:55" x14ac:dyDescent="0.25">
      <c r="A442" s="49" t="s">
        <v>2858</v>
      </c>
      <c r="B442" s="38" t="s">
        <v>964</v>
      </c>
      <c r="C442" s="45" t="s">
        <v>2117</v>
      </c>
      <c r="D442" s="46">
        <v>243</v>
      </c>
      <c r="E442" s="80">
        <v>21604</v>
      </c>
      <c r="F442" s="46">
        <v>417.86900000000003</v>
      </c>
      <c r="G442" s="46">
        <v>21.561399999999999</v>
      </c>
      <c r="H442" s="46">
        <v>375</v>
      </c>
      <c r="I442" s="46">
        <v>471</v>
      </c>
      <c r="J442" s="46">
        <v>1469.26</v>
      </c>
      <c r="K442" s="46">
        <v>7.5133099999999997</v>
      </c>
      <c r="L442" s="46">
        <v>1455</v>
      </c>
      <c r="M442" s="46">
        <v>1487</v>
      </c>
      <c r="N442" s="46">
        <v>192.52799999999999</v>
      </c>
      <c r="O442" s="46">
        <v>25.3584</v>
      </c>
      <c r="P442" s="46">
        <v>75</v>
      </c>
      <c r="Q442" s="46">
        <v>200</v>
      </c>
      <c r="R442" s="46">
        <v>22.733699999999999</v>
      </c>
      <c r="S442" s="46">
        <v>7.0499000000000001</v>
      </c>
      <c r="T442" s="46">
        <v>8</v>
      </c>
      <c r="U442" s="46">
        <v>33</v>
      </c>
      <c r="V442" s="46">
        <v>88.179100000000005</v>
      </c>
      <c r="W442" s="46">
        <v>11.1419</v>
      </c>
      <c r="X442" s="46">
        <v>60</v>
      </c>
      <c r="Y442" s="46">
        <v>100</v>
      </c>
      <c r="Z442" s="46">
        <v>693.75900000000001</v>
      </c>
      <c r="AA442" s="46">
        <v>36.847799999999999</v>
      </c>
      <c r="AB442" s="46">
        <v>589</v>
      </c>
      <c r="AC442" s="46">
        <v>798</v>
      </c>
      <c r="AD442" s="46">
        <v>14988000</v>
      </c>
      <c r="AE442" s="46">
        <v>523.79499999999996</v>
      </c>
      <c r="AF442" s="46">
        <v>26.993600000000001</v>
      </c>
      <c r="AG442" s="46">
        <v>447</v>
      </c>
      <c r="AH442" s="46">
        <v>601</v>
      </c>
      <c r="AI442" s="46">
        <v>11316100</v>
      </c>
      <c r="AJ442" s="46">
        <v>479.27100000000002</v>
      </c>
      <c r="AK442" s="46">
        <v>24.476700000000001</v>
      </c>
      <c r="AL442" s="46">
        <v>410</v>
      </c>
      <c r="AM442" s="46">
        <v>550</v>
      </c>
      <c r="AN442" s="46">
        <v>10354200</v>
      </c>
      <c r="AO442" s="46">
        <v>3.3353999999999999</v>
      </c>
      <c r="AP442" s="46">
        <v>0.64001200000000003</v>
      </c>
      <c r="AQ442" s="46">
        <v>1.56324</v>
      </c>
      <c r="AR442" s="46">
        <v>5.6324300000000003</v>
      </c>
      <c r="AS442" s="46">
        <v>72057.899999999994</v>
      </c>
      <c r="AT442" s="46">
        <v>3.5177200000000002</v>
      </c>
      <c r="AU442" s="46">
        <v>1.6836500000000001</v>
      </c>
      <c r="AV442" s="46">
        <v>5.9041199999999998</v>
      </c>
      <c r="AW442" s="46">
        <v>0.66398800000000002</v>
      </c>
      <c r="AX442" s="46">
        <v>75996.800000000003</v>
      </c>
      <c r="AY442" s="46">
        <v>5.0370400000000002</v>
      </c>
      <c r="AZ442" s="46">
        <v>0.85450300000000001</v>
      </c>
      <c r="BA442" s="46">
        <v>2.6771199999999999</v>
      </c>
      <c r="BB442" s="46">
        <v>8.0600699999999996</v>
      </c>
      <c r="BC442" s="46">
        <v>108820</v>
      </c>
    </row>
    <row r="443" spans="1:55" x14ac:dyDescent="0.25">
      <c r="A443" s="49" t="s">
        <v>2859</v>
      </c>
      <c r="B443" s="38" t="s">
        <v>419</v>
      </c>
      <c r="C443" s="45" t="s">
        <v>2118</v>
      </c>
      <c r="D443" s="46">
        <v>244</v>
      </c>
      <c r="E443" s="80">
        <v>18908</v>
      </c>
      <c r="F443" s="46">
        <v>384.41899999999998</v>
      </c>
      <c r="G443" s="46">
        <v>19.337</v>
      </c>
      <c r="H443" s="46">
        <v>351</v>
      </c>
      <c r="I443" s="46">
        <v>415</v>
      </c>
      <c r="J443" s="46">
        <v>1294.1600000000001</v>
      </c>
      <c r="K443" s="46">
        <v>7.0223399999999998</v>
      </c>
      <c r="L443" s="46">
        <v>1280</v>
      </c>
      <c r="M443" s="46">
        <v>1312</v>
      </c>
      <c r="N443" s="46">
        <v>200</v>
      </c>
      <c r="O443" s="46">
        <v>0</v>
      </c>
      <c r="P443" s="46">
        <v>200</v>
      </c>
      <c r="Q443" s="46">
        <v>200</v>
      </c>
      <c r="R443" s="46">
        <v>20.683700000000002</v>
      </c>
      <c r="S443" s="46">
        <v>7.2296500000000004</v>
      </c>
      <c r="T443" s="46">
        <v>3</v>
      </c>
      <c r="U443" s="46">
        <v>33</v>
      </c>
      <c r="V443" s="46">
        <v>60.954500000000003</v>
      </c>
      <c r="W443" s="46">
        <v>12.9315</v>
      </c>
      <c r="X443" s="46">
        <v>19</v>
      </c>
      <c r="Y443" s="46">
        <v>94</v>
      </c>
      <c r="Z443" s="46">
        <v>745.28700000000003</v>
      </c>
      <c r="AA443" s="46">
        <v>68.558499999999995</v>
      </c>
      <c r="AB443" s="46">
        <v>590</v>
      </c>
      <c r="AC443" s="46">
        <v>930</v>
      </c>
      <c r="AD443" s="46">
        <v>14091900</v>
      </c>
      <c r="AE443" s="46">
        <v>565.82799999999997</v>
      </c>
      <c r="AF443" s="46">
        <v>50.743699999999997</v>
      </c>
      <c r="AG443" s="46">
        <v>452</v>
      </c>
      <c r="AH443" s="46">
        <v>702</v>
      </c>
      <c r="AI443" s="46">
        <v>10698700</v>
      </c>
      <c r="AJ443" s="46">
        <v>518.63300000000004</v>
      </c>
      <c r="AK443" s="46">
        <v>46.109099999999998</v>
      </c>
      <c r="AL443" s="46">
        <v>415</v>
      </c>
      <c r="AM443" s="46">
        <v>642</v>
      </c>
      <c r="AN443" s="46">
        <v>9806310</v>
      </c>
      <c r="AO443" s="46">
        <v>5.2084400000000004</v>
      </c>
      <c r="AP443" s="46">
        <v>0.640961</v>
      </c>
      <c r="AQ443" s="46">
        <v>2.85141</v>
      </c>
      <c r="AR443" s="46">
        <v>6.9048800000000004</v>
      </c>
      <c r="AS443" s="46">
        <v>98481.1</v>
      </c>
      <c r="AT443" s="46">
        <v>5.46556</v>
      </c>
      <c r="AU443" s="46">
        <v>3.0035500000000002</v>
      </c>
      <c r="AV443" s="46">
        <v>7.2218</v>
      </c>
      <c r="AW443" s="46">
        <v>0.66313299999999997</v>
      </c>
      <c r="AX443" s="46">
        <v>103343</v>
      </c>
      <c r="AY443" s="46">
        <v>7.5925599999999998</v>
      </c>
      <c r="AZ443" s="46">
        <v>0.88826300000000002</v>
      </c>
      <c r="BA443" s="46">
        <v>4.2457200000000004</v>
      </c>
      <c r="BB443" s="46">
        <v>9.9141999999999992</v>
      </c>
      <c r="BC443" s="46">
        <v>143560</v>
      </c>
    </row>
    <row r="444" spans="1:55" x14ac:dyDescent="0.25">
      <c r="A444" s="49" t="s">
        <v>2860</v>
      </c>
      <c r="B444" s="38" t="s">
        <v>966</v>
      </c>
      <c r="C444" s="45" t="s">
        <v>2119</v>
      </c>
      <c r="D444" s="46">
        <v>245</v>
      </c>
      <c r="E444" s="80">
        <v>10983</v>
      </c>
      <c r="F444" s="46">
        <v>311.39800000000002</v>
      </c>
      <c r="G444" s="46">
        <v>4.7286700000000002</v>
      </c>
      <c r="H444" s="46">
        <v>299</v>
      </c>
      <c r="I444" s="46">
        <v>318</v>
      </c>
      <c r="J444" s="46">
        <v>1474.28</v>
      </c>
      <c r="K444" s="46">
        <v>4.6776200000000001</v>
      </c>
      <c r="L444" s="46">
        <v>1466</v>
      </c>
      <c r="M444" s="46">
        <v>1495</v>
      </c>
      <c r="N444" s="46">
        <v>199.33699999999999</v>
      </c>
      <c r="O444" s="46">
        <v>10.9635</v>
      </c>
      <c r="P444" s="46">
        <v>18</v>
      </c>
      <c r="Q444" s="46">
        <v>200</v>
      </c>
      <c r="R444" s="46">
        <v>15.033099999999999</v>
      </c>
      <c r="S444" s="46">
        <v>6.1406799999999997</v>
      </c>
      <c r="T444" s="46">
        <v>3</v>
      </c>
      <c r="U444" s="46">
        <v>23</v>
      </c>
      <c r="V444" s="46">
        <v>60.655900000000003</v>
      </c>
      <c r="W444" s="46">
        <v>7.7457799999999999</v>
      </c>
      <c r="X444" s="46">
        <v>39</v>
      </c>
      <c r="Y444" s="46">
        <v>80</v>
      </c>
      <c r="Z444" s="46">
        <v>499.899</v>
      </c>
      <c r="AA444" s="46">
        <v>22.4483</v>
      </c>
      <c r="AB444" s="46">
        <v>430</v>
      </c>
      <c r="AC444" s="46">
        <v>542</v>
      </c>
      <c r="AD444" s="46">
        <v>5490390</v>
      </c>
      <c r="AE444" s="46">
        <v>379.44900000000001</v>
      </c>
      <c r="AF444" s="46">
        <v>16.47</v>
      </c>
      <c r="AG444" s="46">
        <v>328</v>
      </c>
      <c r="AH444" s="46">
        <v>410</v>
      </c>
      <c r="AI444" s="46">
        <v>4167490</v>
      </c>
      <c r="AJ444" s="46">
        <v>347.84199999999998</v>
      </c>
      <c r="AK444" s="46">
        <v>15.000500000000001</v>
      </c>
      <c r="AL444" s="46">
        <v>301</v>
      </c>
      <c r="AM444" s="46">
        <v>375</v>
      </c>
      <c r="AN444" s="46">
        <v>3820350</v>
      </c>
      <c r="AO444" s="46">
        <v>1.6017600000000001</v>
      </c>
      <c r="AP444" s="46">
        <v>0.217721</v>
      </c>
      <c r="AQ444" s="46">
        <v>0.34843099999999999</v>
      </c>
      <c r="AR444" s="46">
        <v>1.88612</v>
      </c>
      <c r="AS444" s="46">
        <v>17592.099999999999</v>
      </c>
      <c r="AT444" s="46">
        <v>1.72576</v>
      </c>
      <c r="AU444" s="46">
        <v>0.37126100000000001</v>
      </c>
      <c r="AV444" s="46">
        <v>2.0198999999999998</v>
      </c>
      <c r="AW444" s="46">
        <v>0.22634899999999999</v>
      </c>
      <c r="AX444" s="46">
        <v>18954.099999999999</v>
      </c>
      <c r="AY444" s="46">
        <v>2.64168</v>
      </c>
      <c r="AZ444" s="46">
        <v>0.30175600000000002</v>
      </c>
      <c r="BA444" s="46">
        <v>0.54047199999999995</v>
      </c>
      <c r="BB444" s="46">
        <v>3.03315</v>
      </c>
      <c r="BC444" s="46">
        <v>29013.5</v>
      </c>
    </row>
    <row r="445" spans="1:55" x14ac:dyDescent="0.25">
      <c r="A445" s="49" t="s">
        <v>2861</v>
      </c>
      <c r="B445" s="38" t="s">
        <v>489</v>
      </c>
      <c r="C445" s="45" t="s">
        <v>2120</v>
      </c>
      <c r="D445" s="46">
        <v>246</v>
      </c>
      <c r="E445" s="80">
        <v>20119</v>
      </c>
      <c r="F445" s="46">
        <v>419.94600000000003</v>
      </c>
      <c r="G445" s="46">
        <v>40.972799999999999</v>
      </c>
      <c r="H445" s="46">
        <v>333</v>
      </c>
      <c r="I445" s="46">
        <v>485</v>
      </c>
      <c r="J445" s="46">
        <v>1379.79</v>
      </c>
      <c r="K445" s="46">
        <v>10.624000000000001</v>
      </c>
      <c r="L445" s="46">
        <v>1363</v>
      </c>
      <c r="M445" s="46">
        <v>1408</v>
      </c>
      <c r="N445" s="46">
        <v>139.24199999999999</v>
      </c>
      <c r="O445" s="46">
        <v>50.180799999999998</v>
      </c>
      <c r="P445" s="46">
        <v>38</v>
      </c>
      <c r="Q445" s="46">
        <v>200</v>
      </c>
      <c r="R445" s="46">
        <v>22.918099999999999</v>
      </c>
      <c r="S445" s="46">
        <v>4.0150199999999998</v>
      </c>
      <c r="T445" s="46">
        <v>15</v>
      </c>
      <c r="U445" s="46">
        <v>33</v>
      </c>
      <c r="V445" s="46">
        <v>73.922700000000006</v>
      </c>
      <c r="W445" s="46">
        <v>12.1884</v>
      </c>
      <c r="X445" s="46">
        <v>54</v>
      </c>
      <c r="Y445" s="46">
        <v>100</v>
      </c>
      <c r="Z445" s="46">
        <v>739.45299999999997</v>
      </c>
      <c r="AA445" s="46">
        <v>81.349599999999995</v>
      </c>
      <c r="AB445" s="46">
        <v>571</v>
      </c>
      <c r="AC445" s="46">
        <v>919</v>
      </c>
      <c r="AD445" s="46">
        <v>14877100</v>
      </c>
      <c r="AE445" s="46">
        <v>559.88900000000001</v>
      </c>
      <c r="AF445" s="46">
        <v>60.567900000000002</v>
      </c>
      <c r="AG445" s="46">
        <v>433</v>
      </c>
      <c r="AH445" s="46">
        <v>693</v>
      </c>
      <c r="AI445" s="46">
        <v>11264400</v>
      </c>
      <c r="AJ445" s="46">
        <v>512.78700000000003</v>
      </c>
      <c r="AK445" s="46">
        <v>55.193199999999997</v>
      </c>
      <c r="AL445" s="46">
        <v>397</v>
      </c>
      <c r="AM445" s="46">
        <v>633</v>
      </c>
      <c r="AN445" s="46">
        <v>10316800</v>
      </c>
      <c r="AO445" s="46">
        <v>3.65076</v>
      </c>
      <c r="AP445" s="46">
        <v>1.15635</v>
      </c>
      <c r="AQ445" s="46">
        <v>0.86629400000000001</v>
      </c>
      <c r="AR445" s="46">
        <v>6.8559400000000004</v>
      </c>
      <c r="AS445" s="46">
        <v>73449.7</v>
      </c>
      <c r="AT445" s="46">
        <v>3.84755</v>
      </c>
      <c r="AU445" s="46">
        <v>0.96458900000000003</v>
      </c>
      <c r="AV445" s="46">
        <v>7.1669700000000001</v>
      </c>
      <c r="AW445" s="46">
        <v>1.1968300000000001</v>
      </c>
      <c r="AX445" s="46">
        <v>77409</v>
      </c>
      <c r="AY445" s="46">
        <v>5.5013699999999996</v>
      </c>
      <c r="AZ445" s="46">
        <v>1.5867800000000001</v>
      </c>
      <c r="BA445" s="46">
        <v>1.72828</v>
      </c>
      <c r="BB445" s="46">
        <v>9.8782399999999999</v>
      </c>
      <c r="BC445" s="46">
        <v>110682</v>
      </c>
    </row>
    <row r="446" spans="1:55" x14ac:dyDescent="0.25">
      <c r="A446" s="49" t="s">
        <v>2862</v>
      </c>
      <c r="B446" s="38" t="s">
        <v>972</v>
      </c>
      <c r="C446" s="45" t="s">
        <v>2121</v>
      </c>
      <c r="D446" s="46">
        <v>247</v>
      </c>
      <c r="E446" s="80">
        <v>21201</v>
      </c>
      <c r="F446" s="46">
        <v>481.661</v>
      </c>
      <c r="G446" s="46">
        <v>23.810300000000002</v>
      </c>
      <c r="H446" s="46">
        <v>384</v>
      </c>
      <c r="I446" s="46">
        <v>531</v>
      </c>
      <c r="J446" s="46">
        <v>1256.28</v>
      </c>
      <c r="K446" s="46">
        <v>6.5989300000000002</v>
      </c>
      <c r="L446" s="46">
        <v>1244</v>
      </c>
      <c r="M446" s="46">
        <v>1280</v>
      </c>
      <c r="N446" s="46">
        <v>175.685</v>
      </c>
      <c r="O446" s="46">
        <v>59.811700000000002</v>
      </c>
      <c r="P446" s="46">
        <v>18</v>
      </c>
      <c r="Q446" s="46">
        <v>200</v>
      </c>
      <c r="R446" s="46">
        <v>15.6225</v>
      </c>
      <c r="S446" s="46">
        <v>4.51668</v>
      </c>
      <c r="T446" s="46">
        <v>14</v>
      </c>
      <c r="U446" s="46">
        <v>45</v>
      </c>
      <c r="V446" s="46">
        <v>64.264600000000002</v>
      </c>
      <c r="W446" s="46">
        <v>9.6313399999999998</v>
      </c>
      <c r="X446" s="46">
        <v>50</v>
      </c>
      <c r="Y446" s="46">
        <v>98</v>
      </c>
      <c r="Z446" s="46">
        <v>926.79100000000005</v>
      </c>
      <c r="AA446" s="46">
        <v>49.626300000000001</v>
      </c>
      <c r="AB446" s="46">
        <v>770</v>
      </c>
      <c r="AC446" s="46">
        <v>1195</v>
      </c>
      <c r="AD446" s="46">
        <v>19648900</v>
      </c>
      <c r="AE446" s="46">
        <v>703.31299999999999</v>
      </c>
      <c r="AF446" s="46">
        <v>36.587600000000002</v>
      </c>
      <c r="AG446" s="46">
        <v>585</v>
      </c>
      <c r="AH446" s="46">
        <v>901</v>
      </c>
      <c r="AI446" s="46">
        <v>14910900</v>
      </c>
      <c r="AJ446" s="46">
        <v>644.62599999999998</v>
      </c>
      <c r="AK446" s="46">
        <v>33.232700000000001</v>
      </c>
      <c r="AL446" s="46">
        <v>536</v>
      </c>
      <c r="AM446" s="46">
        <v>824</v>
      </c>
      <c r="AN446" s="46">
        <v>13666700</v>
      </c>
      <c r="AO446" s="46">
        <v>8.3296399999999995</v>
      </c>
      <c r="AP446" s="46">
        <v>2.26566</v>
      </c>
      <c r="AQ446" s="46">
        <v>1.6444300000000001</v>
      </c>
      <c r="AR446" s="46">
        <v>14.154</v>
      </c>
      <c r="AS446" s="46">
        <v>176597</v>
      </c>
      <c r="AT446" s="46">
        <v>8.7013800000000003</v>
      </c>
      <c r="AU446" s="46">
        <v>1.7693099999999999</v>
      </c>
      <c r="AV446" s="46">
        <v>14.7464</v>
      </c>
      <c r="AW446" s="46">
        <v>2.35006</v>
      </c>
      <c r="AX446" s="46">
        <v>184478</v>
      </c>
      <c r="AY446" s="46">
        <v>11.9665</v>
      </c>
      <c r="AZ446" s="46">
        <v>3.08324</v>
      </c>
      <c r="BA446" s="46">
        <v>2.85798</v>
      </c>
      <c r="BB446" s="46">
        <v>19.822299999999998</v>
      </c>
      <c r="BC446" s="46">
        <v>253702</v>
      </c>
    </row>
    <row r="447" spans="1:55" x14ac:dyDescent="0.25">
      <c r="A447" s="49" t="s">
        <v>2863</v>
      </c>
      <c r="B447" s="38" t="s">
        <v>391</v>
      </c>
      <c r="C447" s="45" t="s">
        <v>2122</v>
      </c>
      <c r="D447" s="46">
        <v>248</v>
      </c>
      <c r="E447" s="80">
        <v>26500</v>
      </c>
      <c r="F447" s="46">
        <v>773.947</v>
      </c>
      <c r="G447" s="46">
        <v>42.888500000000001</v>
      </c>
      <c r="H447" s="46">
        <v>620</v>
      </c>
      <c r="I447" s="46">
        <v>833</v>
      </c>
      <c r="J447" s="46">
        <v>1216.9000000000001</v>
      </c>
      <c r="K447" s="46">
        <v>22.9148</v>
      </c>
      <c r="L447" s="46">
        <v>1183</v>
      </c>
      <c r="M447" s="46">
        <v>1265</v>
      </c>
      <c r="N447" s="46">
        <v>162.29499999999999</v>
      </c>
      <c r="O447" s="46">
        <v>43.088900000000002</v>
      </c>
      <c r="P447" s="46">
        <v>49</v>
      </c>
      <c r="Q447" s="46">
        <v>200</v>
      </c>
      <c r="R447" s="46">
        <v>17.400099999999998</v>
      </c>
      <c r="S447" s="46">
        <v>6.8127500000000003</v>
      </c>
      <c r="T447" s="46">
        <v>3</v>
      </c>
      <c r="U447" s="46">
        <v>45</v>
      </c>
      <c r="V447" s="46">
        <v>69.276899999999998</v>
      </c>
      <c r="W447" s="46">
        <v>12.297499999999999</v>
      </c>
      <c r="X447" s="46">
        <v>40</v>
      </c>
      <c r="Y447" s="46">
        <v>94</v>
      </c>
      <c r="Z447" s="46">
        <v>1382.36</v>
      </c>
      <c r="AA447" s="46">
        <v>126.081</v>
      </c>
      <c r="AB447" s="46">
        <v>981</v>
      </c>
      <c r="AC447" s="46">
        <v>1650</v>
      </c>
      <c r="AD447" s="46">
        <v>36618700</v>
      </c>
      <c r="AE447" s="46">
        <v>1048.05</v>
      </c>
      <c r="AF447" s="46">
        <v>94.027199999999993</v>
      </c>
      <c r="AG447" s="46">
        <v>747</v>
      </c>
      <c r="AH447" s="46">
        <v>1247</v>
      </c>
      <c r="AI447" s="46">
        <v>27762800</v>
      </c>
      <c r="AJ447" s="46">
        <v>960.30600000000004</v>
      </c>
      <c r="AK447" s="46">
        <v>85.696600000000004</v>
      </c>
      <c r="AL447" s="46">
        <v>686</v>
      </c>
      <c r="AM447" s="46">
        <v>1141</v>
      </c>
      <c r="AN447" s="46">
        <v>25438500</v>
      </c>
      <c r="AO447" s="46">
        <v>23.257200000000001</v>
      </c>
      <c r="AP447" s="46">
        <v>5.7915599999999996</v>
      </c>
      <c r="AQ447" s="46">
        <v>9.8166200000000003</v>
      </c>
      <c r="AR447" s="46">
        <v>38.914499999999997</v>
      </c>
      <c r="AS447" s="46">
        <v>616082</v>
      </c>
      <c r="AT447" s="46">
        <v>24.174299999999999</v>
      </c>
      <c r="AU447" s="46">
        <v>10.235799999999999</v>
      </c>
      <c r="AV447" s="46">
        <v>40.445599999999999</v>
      </c>
      <c r="AW447" s="46">
        <v>6.00936</v>
      </c>
      <c r="AX447" s="46">
        <v>640378</v>
      </c>
      <c r="AY447" s="46">
        <v>33.149700000000003</v>
      </c>
      <c r="AZ447" s="46">
        <v>8.1279900000000005</v>
      </c>
      <c r="BA447" s="46">
        <v>14.2271</v>
      </c>
      <c r="BB447" s="46">
        <v>54.920900000000003</v>
      </c>
      <c r="BC447" s="46">
        <v>878137</v>
      </c>
    </row>
    <row r="448" spans="1:55" x14ac:dyDescent="0.25">
      <c r="A448" s="49" t="s">
        <v>2864</v>
      </c>
      <c r="B448" s="38" t="s">
        <v>591</v>
      </c>
      <c r="C448" s="45" t="s">
        <v>2123</v>
      </c>
      <c r="D448" s="46">
        <v>249</v>
      </c>
      <c r="E448" s="80">
        <v>26897</v>
      </c>
      <c r="F448" s="46">
        <v>370.13499999999999</v>
      </c>
      <c r="G448" s="46">
        <v>15.609299999999999</v>
      </c>
      <c r="H448" s="46">
        <v>317</v>
      </c>
      <c r="I448" s="46">
        <v>396</v>
      </c>
      <c r="J448" s="46">
        <v>1406.93</v>
      </c>
      <c r="K448" s="46">
        <v>8.4315999999999995</v>
      </c>
      <c r="L448" s="46">
        <v>1388</v>
      </c>
      <c r="M448" s="46">
        <v>1429</v>
      </c>
      <c r="N448" s="46">
        <v>193.36799999999999</v>
      </c>
      <c r="O448" s="46">
        <v>26.861899999999999</v>
      </c>
      <c r="P448" s="46">
        <v>75</v>
      </c>
      <c r="Q448" s="46">
        <v>200</v>
      </c>
      <c r="R448" s="46">
        <v>24.855699999999999</v>
      </c>
      <c r="S448" s="46">
        <v>9.2283200000000001</v>
      </c>
      <c r="T448" s="46">
        <v>3</v>
      </c>
      <c r="U448" s="46">
        <v>45</v>
      </c>
      <c r="V448" s="46">
        <v>78.737799999999993</v>
      </c>
      <c r="W448" s="46">
        <v>10.8729</v>
      </c>
      <c r="X448" s="46">
        <v>40</v>
      </c>
      <c r="Y448" s="46">
        <v>100</v>
      </c>
      <c r="Z448" s="46">
        <v>669.07899999999995</v>
      </c>
      <c r="AA448" s="46">
        <v>40.042999999999999</v>
      </c>
      <c r="AB448" s="46">
        <v>554</v>
      </c>
      <c r="AC448" s="46">
        <v>761</v>
      </c>
      <c r="AD448" s="46">
        <v>17996200</v>
      </c>
      <c r="AE448" s="46">
        <v>506.13400000000001</v>
      </c>
      <c r="AF448" s="46">
        <v>29.4621</v>
      </c>
      <c r="AG448" s="46">
        <v>422</v>
      </c>
      <c r="AH448" s="46">
        <v>574</v>
      </c>
      <c r="AI448" s="46">
        <v>13613500</v>
      </c>
      <c r="AJ448" s="46">
        <v>463.404</v>
      </c>
      <c r="AK448" s="46">
        <v>26.752099999999999</v>
      </c>
      <c r="AL448" s="46">
        <v>387</v>
      </c>
      <c r="AM448" s="46">
        <v>525</v>
      </c>
      <c r="AN448" s="46">
        <v>12464200</v>
      </c>
      <c r="AO448" s="46">
        <v>2.9828399999999999</v>
      </c>
      <c r="AP448" s="46">
        <v>0.67769599999999997</v>
      </c>
      <c r="AQ448" s="46">
        <v>0.99095599999999995</v>
      </c>
      <c r="AR448" s="46">
        <v>5.8137600000000003</v>
      </c>
      <c r="AS448" s="46">
        <v>80229.5</v>
      </c>
      <c r="AT448" s="46">
        <v>3.1545999999999998</v>
      </c>
      <c r="AU448" s="46">
        <v>1.0907</v>
      </c>
      <c r="AV448" s="46">
        <v>6.09497</v>
      </c>
      <c r="AW448" s="46">
        <v>0.70250800000000002</v>
      </c>
      <c r="AX448" s="46">
        <v>84849.2</v>
      </c>
      <c r="AY448" s="46">
        <v>4.5580100000000003</v>
      </c>
      <c r="AZ448" s="46">
        <v>0.90739899999999996</v>
      </c>
      <c r="BA448" s="46">
        <v>1.9108799999999999</v>
      </c>
      <c r="BB448" s="46">
        <v>8.2522099999999998</v>
      </c>
      <c r="BC448" s="46">
        <v>122597</v>
      </c>
    </row>
    <row r="449" spans="1:55" x14ac:dyDescent="0.25">
      <c r="A449" s="49" t="s">
        <v>2865</v>
      </c>
      <c r="B449" s="38" t="s">
        <v>957</v>
      </c>
      <c r="C449" s="45" t="s">
        <v>2124</v>
      </c>
      <c r="D449" s="46">
        <v>250</v>
      </c>
      <c r="E449" s="80">
        <v>20650</v>
      </c>
      <c r="F449" s="46">
        <v>556.54899999999998</v>
      </c>
      <c r="G449" s="46">
        <v>21.902100000000001</v>
      </c>
      <c r="H449" s="46">
        <v>519</v>
      </c>
      <c r="I449" s="46">
        <v>618</v>
      </c>
      <c r="J449" s="46">
        <v>1149.25</v>
      </c>
      <c r="K449" s="46">
        <v>8.2746600000000008</v>
      </c>
      <c r="L449" s="46">
        <v>1129</v>
      </c>
      <c r="M449" s="46">
        <v>1165</v>
      </c>
      <c r="N449" s="46">
        <v>200</v>
      </c>
      <c r="O449" s="46">
        <v>0</v>
      </c>
      <c r="P449" s="46">
        <v>200</v>
      </c>
      <c r="Q449" s="46">
        <v>200</v>
      </c>
      <c r="R449" s="46">
        <v>16.076799999999999</v>
      </c>
      <c r="S449" s="46">
        <v>13.3217</v>
      </c>
      <c r="T449" s="46">
        <v>3</v>
      </c>
      <c r="U449" s="46">
        <v>45</v>
      </c>
      <c r="V449" s="46">
        <v>68.119</v>
      </c>
      <c r="W449" s="46">
        <v>23.071000000000002</v>
      </c>
      <c r="X449" s="46">
        <v>13</v>
      </c>
      <c r="Y449" s="46">
        <v>100</v>
      </c>
      <c r="Z449" s="46">
        <v>1250.71</v>
      </c>
      <c r="AA449" s="46">
        <v>168.77199999999999</v>
      </c>
      <c r="AB449" s="46">
        <v>869</v>
      </c>
      <c r="AC449" s="46">
        <v>1594</v>
      </c>
      <c r="AD449" s="46">
        <v>25810900</v>
      </c>
      <c r="AE449" s="46">
        <v>948.01700000000005</v>
      </c>
      <c r="AF449" s="46">
        <v>123.779</v>
      </c>
      <c r="AG449" s="46">
        <v>667</v>
      </c>
      <c r="AH449" s="46">
        <v>1201</v>
      </c>
      <c r="AI449" s="46">
        <v>19564200</v>
      </c>
      <c r="AJ449" s="46">
        <v>868.57299999999998</v>
      </c>
      <c r="AK449" s="46">
        <v>112.196</v>
      </c>
      <c r="AL449" s="46">
        <v>613</v>
      </c>
      <c r="AM449" s="46">
        <v>1098</v>
      </c>
      <c r="AN449" s="46">
        <v>17924700</v>
      </c>
      <c r="AO449" s="46">
        <v>13.9442</v>
      </c>
      <c r="AP449" s="46">
        <v>2.2657699999999998</v>
      </c>
      <c r="AQ449" s="46">
        <v>9.8708500000000008</v>
      </c>
      <c r="AR449" s="46">
        <v>21.8995</v>
      </c>
      <c r="AS449" s="46">
        <v>287767</v>
      </c>
      <c r="AT449" s="46">
        <v>14.5206</v>
      </c>
      <c r="AU449" s="46">
        <v>10.29</v>
      </c>
      <c r="AV449" s="46">
        <v>22.776399999999999</v>
      </c>
      <c r="AW449" s="46">
        <v>2.3529599999999999</v>
      </c>
      <c r="AX449" s="46">
        <v>299661</v>
      </c>
      <c r="AY449" s="46">
        <v>20.0032</v>
      </c>
      <c r="AZ449" s="46">
        <v>3.14655</v>
      </c>
      <c r="BA449" s="46">
        <v>14.3818</v>
      </c>
      <c r="BB449" s="46">
        <v>31.1005</v>
      </c>
      <c r="BC449" s="46">
        <v>412807</v>
      </c>
    </row>
    <row r="450" spans="1:55" x14ac:dyDescent="0.25">
      <c r="A450" s="49" t="s">
        <v>2866</v>
      </c>
      <c r="B450" s="38" t="s">
        <v>715</v>
      </c>
      <c r="C450" s="45" t="s">
        <v>2125</v>
      </c>
      <c r="D450" s="46">
        <v>251</v>
      </c>
      <c r="E450" s="80">
        <v>39057</v>
      </c>
      <c r="F450" s="46">
        <v>473.14800000000002</v>
      </c>
      <c r="G450" s="46">
        <v>11.6213</v>
      </c>
      <c r="H450" s="46">
        <v>445</v>
      </c>
      <c r="I450" s="46">
        <v>509</v>
      </c>
      <c r="J450" s="46">
        <v>1250.1199999999999</v>
      </c>
      <c r="K450" s="46">
        <v>9.5011899999999994</v>
      </c>
      <c r="L450" s="46">
        <v>1222</v>
      </c>
      <c r="M450" s="46">
        <v>1271</v>
      </c>
      <c r="N450" s="46">
        <v>200</v>
      </c>
      <c r="O450" s="46">
        <v>0</v>
      </c>
      <c r="P450" s="46">
        <v>200</v>
      </c>
      <c r="Q450" s="46">
        <v>200</v>
      </c>
      <c r="R450" s="46">
        <v>8.2520699999999998</v>
      </c>
      <c r="S450" s="46">
        <v>6.3262099999999997</v>
      </c>
      <c r="T450" s="46">
        <v>3</v>
      </c>
      <c r="U450" s="46">
        <v>45</v>
      </c>
      <c r="V450" s="46">
        <v>49.9773</v>
      </c>
      <c r="W450" s="46">
        <v>15.363</v>
      </c>
      <c r="X450" s="46">
        <v>13</v>
      </c>
      <c r="Y450" s="46">
        <v>80</v>
      </c>
      <c r="Z450" s="46">
        <v>862.52300000000002</v>
      </c>
      <c r="AA450" s="46">
        <v>68.693399999999997</v>
      </c>
      <c r="AB450" s="46">
        <v>666</v>
      </c>
      <c r="AC450" s="46">
        <v>1095</v>
      </c>
      <c r="AD450" s="46">
        <v>33687600</v>
      </c>
      <c r="AE450" s="46">
        <v>656.28200000000004</v>
      </c>
      <c r="AF450" s="46">
        <v>50.418500000000002</v>
      </c>
      <c r="AG450" s="46">
        <v>511</v>
      </c>
      <c r="AH450" s="46">
        <v>829</v>
      </c>
      <c r="AI450" s="46">
        <v>25632400</v>
      </c>
      <c r="AJ450" s="46">
        <v>602.09199999999998</v>
      </c>
      <c r="AK450" s="46">
        <v>45.758699999999997</v>
      </c>
      <c r="AL450" s="46">
        <v>470</v>
      </c>
      <c r="AM450" s="46">
        <v>759</v>
      </c>
      <c r="AN450" s="46">
        <v>23515900</v>
      </c>
      <c r="AO450" s="46">
        <v>8.4283400000000004</v>
      </c>
      <c r="AP450" s="46">
        <v>1.5150999999999999</v>
      </c>
      <c r="AQ450" s="46">
        <v>5.63347</v>
      </c>
      <c r="AR450" s="46">
        <v>13.880699999999999</v>
      </c>
      <c r="AS450" s="46">
        <v>329186</v>
      </c>
      <c r="AT450" s="46">
        <v>8.8099100000000004</v>
      </c>
      <c r="AU450" s="46">
        <v>5.9067100000000003</v>
      </c>
      <c r="AV450" s="46">
        <v>14.465400000000001</v>
      </c>
      <c r="AW450" s="46">
        <v>1.5745400000000001</v>
      </c>
      <c r="AX450" s="46">
        <v>344089</v>
      </c>
      <c r="AY450" s="46">
        <v>12.0457</v>
      </c>
      <c r="AZ450" s="46">
        <v>2.04725</v>
      </c>
      <c r="BA450" s="46">
        <v>8.2576599999999996</v>
      </c>
      <c r="BB450" s="46">
        <v>19.456499999999998</v>
      </c>
      <c r="BC450" s="46">
        <v>470469</v>
      </c>
    </row>
    <row r="451" spans="1:55" x14ac:dyDescent="0.25">
      <c r="A451" s="49" t="s">
        <v>2867</v>
      </c>
      <c r="B451" s="38" t="s">
        <v>453</v>
      </c>
      <c r="C451" s="45" t="s">
        <v>2126</v>
      </c>
      <c r="D451" s="46">
        <v>252</v>
      </c>
      <c r="E451" s="80">
        <v>10709</v>
      </c>
      <c r="F451" s="46">
        <v>663.53800000000001</v>
      </c>
      <c r="G451" s="46">
        <v>7.6825700000000001</v>
      </c>
      <c r="H451" s="46">
        <v>643</v>
      </c>
      <c r="I451" s="46">
        <v>680</v>
      </c>
      <c r="J451" s="46">
        <v>1086.04</v>
      </c>
      <c r="K451" s="46">
        <v>3.8397700000000001</v>
      </c>
      <c r="L451" s="46">
        <v>1079</v>
      </c>
      <c r="M451" s="46">
        <v>1095</v>
      </c>
      <c r="N451" s="46">
        <v>194.52199999999999</v>
      </c>
      <c r="O451" s="46">
        <v>27.389299999999999</v>
      </c>
      <c r="P451" s="46">
        <v>5</v>
      </c>
      <c r="Q451" s="46">
        <v>200</v>
      </c>
      <c r="R451" s="46">
        <v>12.6107</v>
      </c>
      <c r="S451" s="46">
        <v>9.9215900000000001</v>
      </c>
      <c r="T451" s="46">
        <v>3</v>
      </c>
      <c r="U451" s="46">
        <v>45</v>
      </c>
      <c r="V451" s="46">
        <v>64.388499999999993</v>
      </c>
      <c r="W451" s="46">
        <v>27.327500000000001</v>
      </c>
      <c r="X451" s="46">
        <v>13</v>
      </c>
      <c r="Y451" s="46">
        <v>100</v>
      </c>
      <c r="Z451" s="46">
        <v>1540.07</v>
      </c>
      <c r="AA451" s="46">
        <v>218.58699999999999</v>
      </c>
      <c r="AB451" s="46">
        <v>1129</v>
      </c>
      <c r="AC451" s="46">
        <v>1902</v>
      </c>
      <c r="AD451" s="46">
        <v>16454100</v>
      </c>
      <c r="AE451" s="46">
        <v>1168.1099999999999</v>
      </c>
      <c r="AF451" s="46">
        <v>159.78100000000001</v>
      </c>
      <c r="AG451" s="46">
        <v>866</v>
      </c>
      <c r="AH451" s="46">
        <v>1433</v>
      </c>
      <c r="AI451" s="46">
        <v>12480100</v>
      </c>
      <c r="AJ451" s="46">
        <v>1070.48</v>
      </c>
      <c r="AK451" s="46">
        <v>144.63900000000001</v>
      </c>
      <c r="AL451" s="46">
        <v>796</v>
      </c>
      <c r="AM451" s="46">
        <v>1311</v>
      </c>
      <c r="AN451" s="46">
        <v>11437000</v>
      </c>
      <c r="AO451" s="46">
        <v>22.6463</v>
      </c>
      <c r="AP451" s="46">
        <v>4.0651099999999998</v>
      </c>
      <c r="AQ451" s="46">
        <v>9.407</v>
      </c>
      <c r="AR451" s="46">
        <v>30.8611</v>
      </c>
      <c r="AS451" s="46">
        <v>241953</v>
      </c>
      <c r="AT451" s="46">
        <v>23.549499999999998</v>
      </c>
      <c r="AU451" s="46">
        <v>9.8023000000000007</v>
      </c>
      <c r="AV451" s="46">
        <v>32.093600000000002</v>
      </c>
      <c r="AW451" s="46">
        <v>4.2362500000000001</v>
      </c>
      <c r="AX451" s="46">
        <v>251602</v>
      </c>
      <c r="AY451" s="46">
        <v>32.497300000000003</v>
      </c>
      <c r="AZ451" s="46">
        <v>5.5188199999999998</v>
      </c>
      <c r="BA451" s="46">
        <v>14.130800000000001</v>
      </c>
      <c r="BB451" s="46">
        <v>43.971499999999999</v>
      </c>
      <c r="BC451" s="46">
        <v>347201</v>
      </c>
    </row>
    <row r="452" spans="1:55" x14ac:dyDescent="0.25">
      <c r="A452" s="49" t="s">
        <v>2868</v>
      </c>
      <c r="B452" s="38" t="s">
        <v>593</v>
      </c>
      <c r="C452" s="45" t="s">
        <v>2127</v>
      </c>
      <c r="D452" s="46">
        <v>253</v>
      </c>
      <c r="E452" s="80">
        <v>7367</v>
      </c>
      <c r="F452" s="46">
        <v>451.02199999999999</v>
      </c>
      <c r="G452" s="46">
        <v>6.3766800000000003</v>
      </c>
      <c r="H452" s="46">
        <v>443</v>
      </c>
      <c r="I452" s="46">
        <v>490</v>
      </c>
      <c r="J452" s="46">
        <v>1265.96</v>
      </c>
      <c r="K452" s="46">
        <v>4.7406699999999997</v>
      </c>
      <c r="L452" s="46">
        <v>1242</v>
      </c>
      <c r="M452" s="46">
        <v>1272</v>
      </c>
      <c r="N452" s="46">
        <v>199.714</v>
      </c>
      <c r="O452" s="46">
        <v>6.7991999999999999</v>
      </c>
      <c r="P452" s="46">
        <v>38</v>
      </c>
      <c r="Q452" s="46">
        <v>200</v>
      </c>
      <c r="R452" s="46">
        <v>15.9139</v>
      </c>
      <c r="S452" s="46">
        <v>6.3616599999999996</v>
      </c>
      <c r="T452" s="46">
        <v>3</v>
      </c>
      <c r="U452" s="46">
        <v>33</v>
      </c>
      <c r="V452" s="46">
        <v>60.985599999999998</v>
      </c>
      <c r="W452" s="46">
        <v>11.8489</v>
      </c>
      <c r="X452" s="46">
        <v>13</v>
      </c>
      <c r="Y452" s="46">
        <v>80</v>
      </c>
      <c r="Z452" s="46">
        <v>861.41099999999994</v>
      </c>
      <c r="AA452" s="46">
        <v>48.552300000000002</v>
      </c>
      <c r="AB452" s="46">
        <v>666</v>
      </c>
      <c r="AC452" s="46">
        <v>967</v>
      </c>
      <c r="AD452" s="46">
        <v>6333960</v>
      </c>
      <c r="AE452" s="46">
        <v>654.05100000000004</v>
      </c>
      <c r="AF452" s="46">
        <v>35.345700000000001</v>
      </c>
      <c r="AG452" s="46">
        <v>511</v>
      </c>
      <c r="AH452" s="46">
        <v>734</v>
      </c>
      <c r="AI452" s="46">
        <v>4809240</v>
      </c>
      <c r="AJ452" s="46">
        <v>599.52200000000005</v>
      </c>
      <c r="AK452" s="46">
        <v>31.9834</v>
      </c>
      <c r="AL452" s="46">
        <v>470</v>
      </c>
      <c r="AM452" s="46">
        <v>672</v>
      </c>
      <c r="AN452" s="46">
        <v>4408290</v>
      </c>
      <c r="AO452" s="46">
        <v>7.6921600000000003</v>
      </c>
      <c r="AP452" s="46">
        <v>0.527559</v>
      </c>
      <c r="AQ452" s="46">
        <v>3.4311099999999999</v>
      </c>
      <c r="AR452" s="46">
        <v>10.636699999999999</v>
      </c>
      <c r="AS452" s="46">
        <v>56560.4</v>
      </c>
      <c r="AT452" s="46">
        <v>8.0412199999999991</v>
      </c>
      <c r="AU452" s="46">
        <v>3.6244299999999998</v>
      </c>
      <c r="AV452" s="46">
        <v>11.120200000000001</v>
      </c>
      <c r="AW452" s="46">
        <v>0.54874900000000004</v>
      </c>
      <c r="AX452" s="46">
        <v>59127.1</v>
      </c>
      <c r="AY452" s="46">
        <v>11.0389</v>
      </c>
      <c r="AZ452" s="46">
        <v>0.70553900000000003</v>
      </c>
      <c r="BA452" s="46">
        <v>5.2761100000000001</v>
      </c>
      <c r="BB452" s="46">
        <v>14.8856</v>
      </c>
      <c r="BC452" s="46">
        <v>81169.3</v>
      </c>
    </row>
    <row r="453" spans="1:55" x14ac:dyDescent="0.25">
      <c r="A453" s="49" t="s">
        <v>2869</v>
      </c>
      <c r="B453" s="38" t="s">
        <v>1624</v>
      </c>
      <c r="C453" s="45" t="s">
        <v>2128</v>
      </c>
      <c r="D453" s="46">
        <v>254</v>
      </c>
      <c r="E453" s="80">
        <v>20480</v>
      </c>
      <c r="F453" s="46">
        <v>523.10500000000002</v>
      </c>
      <c r="G453" s="46">
        <v>10.4916</v>
      </c>
      <c r="H453" s="46">
        <v>511</v>
      </c>
      <c r="I453" s="46">
        <v>549</v>
      </c>
      <c r="J453" s="46">
        <v>1181.07</v>
      </c>
      <c r="K453" s="46">
        <v>8.8472000000000008</v>
      </c>
      <c r="L453" s="46">
        <v>1164</v>
      </c>
      <c r="M453" s="46">
        <v>1197</v>
      </c>
      <c r="N453" s="46">
        <v>200</v>
      </c>
      <c r="O453" s="46">
        <v>0</v>
      </c>
      <c r="P453" s="46">
        <v>200</v>
      </c>
      <c r="Q453" s="46">
        <v>200</v>
      </c>
      <c r="R453" s="46">
        <v>9.8994599999999995</v>
      </c>
      <c r="S453" s="46">
        <v>8.6403499999999998</v>
      </c>
      <c r="T453" s="46">
        <v>3</v>
      </c>
      <c r="U453" s="46">
        <v>45</v>
      </c>
      <c r="V453" s="46">
        <v>50.987400000000001</v>
      </c>
      <c r="W453" s="46">
        <v>20.172499999999999</v>
      </c>
      <c r="X453" s="46">
        <v>13</v>
      </c>
      <c r="Y453" s="46">
        <v>100</v>
      </c>
      <c r="Z453" s="46">
        <v>1038.21</v>
      </c>
      <c r="AA453" s="46">
        <v>124.88500000000001</v>
      </c>
      <c r="AB453" s="46">
        <v>819</v>
      </c>
      <c r="AC453" s="46">
        <v>1399</v>
      </c>
      <c r="AD453" s="46">
        <v>21262400</v>
      </c>
      <c r="AE453" s="46">
        <v>789.72199999999998</v>
      </c>
      <c r="AF453" s="46">
        <v>91.574200000000005</v>
      </c>
      <c r="AG453" s="46">
        <v>628</v>
      </c>
      <c r="AH453" s="46">
        <v>1054</v>
      </c>
      <c r="AI453" s="46">
        <v>16173500</v>
      </c>
      <c r="AJ453" s="46">
        <v>724.37199999999996</v>
      </c>
      <c r="AK453" s="46">
        <v>82.981899999999996</v>
      </c>
      <c r="AL453" s="46">
        <v>578</v>
      </c>
      <c r="AM453" s="46">
        <v>964</v>
      </c>
      <c r="AN453" s="46">
        <v>14835100</v>
      </c>
      <c r="AO453" s="46">
        <v>12.224299999999999</v>
      </c>
      <c r="AP453" s="46">
        <v>2.0591900000000001</v>
      </c>
      <c r="AQ453" s="46">
        <v>8.1433599999999995</v>
      </c>
      <c r="AR453" s="46">
        <v>27.877800000000001</v>
      </c>
      <c r="AS453" s="46">
        <v>250353</v>
      </c>
      <c r="AT453" s="46">
        <v>12.7479</v>
      </c>
      <c r="AU453" s="46">
        <v>8.4933599999999991</v>
      </c>
      <c r="AV453" s="46">
        <v>29.034500000000001</v>
      </c>
      <c r="AW453" s="46">
        <v>2.1408900000000002</v>
      </c>
      <c r="AX453" s="46">
        <v>261076</v>
      </c>
      <c r="AY453" s="46">
        <v>17.4056</v>
      </c>
      <c r="AZ453" s="46">
        <v>2.7834400000000001</v>
      </c>
      <c r="BA453" s="46">
        <v>11.985300000000001</v>
      </c>
      <c r="BB453" s="46">
        <v>38.490699999999997</v>
      </c>
      <c r="BC453" s="46">
        <v>356466</v>
      </c>
    </row>
    <row r="454" spans="1:55" x14ac:dyDescent="0.25">
      <c r="A454" s="49" t="s">
        <v>2870</v>
      </c>
      <c r="B454" s="38" t="s">
        <v>2419</v>
      </c>
      <c r="C454" s="45" t="s">
        <v>2129</v>
      </c>
      <c r="D454" s="46">
        <v>255</v>
      </c>
      <c r="E454" s="80">
        <v>29812</v>
      </c>
      <c r="F454" s="46">
        <v>417.69799999999998</v>
      </c>
      <c r="G454" s="46">
        <v>8.2142599999999995</v>
      </c>
      <c r="H454" s="46">
        <v>404</v>
      </c>
      <c r="I454" s="46">
        <v>438</v>
      </c>
      <c r="J454" s="46">
        <v>1289.95</v>
      </c>
      <c r="K454" s="46">
        <v>6.8048799999999998</v>
      </c>
      <c r="L454" s="46">
        <v>1274</v>
      </c>
      <c r="M454" s="46">
        <v>1305</v>
      </c>
      <c r="N454" s="46">
        <v>200</v>
      </c>
      <c r="O454" s="46">
        <v>0</v>
      </c>
      <c r="P454" s="46">
        <v>200</v>
      </c>
      <c r="Q454" s="46">
        <v>200</v>
      </c>
      <c r="R454" s="46">
        <v>4.6222700000000003</v>
      </c>
      <c r="S454" s="46">
        <v>2.895</v>
      </c>
      <c r="T454" s="46">
        <v>3</v>
      </c>
      <c r="U454" s="46">
        <v>24</v>
      </c>
      <c r="V454" s="46">
        <v>34.568300000000001</v>
      </c>
      <c r="W454" s="46">
        <v>15.158899999999999</v>
      </c>
      <c r="X454" s="46">
        <v>13</v>
      </c>
      <c r="Y454" s="46">
        <v>80</v>
      </c>
      <c r="Z454" s="46">
        <v>693.78</v>
      </c>
      <c r="AA454" s="46">
        <v>60.950299999999999</v>
      </c>
      <c r="AB454" s="46">
        <v>599</v>
      </c>
      <c r="AC454" s="46">
        <v>855</v>
      </c>
      <c r="AD454" s="46">
        <v>20683000</v>
      </c>
      <c r="AE454" s="46">
        <v>529.51900000000001</v>
      </c>
      <c r="AF454" s="46">
        <v>44.913600000000002</v>
      </c>
      <c r="AG454" s="46">
        <v>459</v>
      </c>
      <c r="AH454" s="46">
        <v>647</v>
      </c>
      <c r="AI454" s="46">
        <v>15786000</v>
      </c>
      <c r="AJ454" s="46">
        <v>486.209</v>
      </c>
      <c r="AK454" s="46">
        <v>40.802399999999999</v>
      </c>
      <c r="AL454" s="46">
        <v>422</v>
      </c>
      <c r="AM454" s="46">
        <v>592</v>
      </c>
      <c r="AN454" s="46">
        <v>14494900</v>
      </c>
      <c r="AO454" s="46">
        <v>5.9903000000000004</v>
      </c>
      <c r="AP454" s="46">
        <v>0.62329000000000001</v>
      </c>
      <c r="AQ454" s="46">
        <v>4.55009</v>
      </c>
      <c r="AR454" s="46">
        <v>7.7842599999999997</v>
      </c>
      <c r="AS454" s="46">
        <v>178583</v>
      </c>
      <c r="AT454" s="46">
        <v>6.2853899999999996</v>
      </c>
      <c r="AU454" s="46">
        <v>4.7785900000000003</v>
      </c>
      <c r="AV454" s="46">
        <v>8.1564899999999998</v>
      </c>
      <c r="AW454" s="46">
        <v>0.65015000000000001</v>
      </c>
      <c r="AX454" s="46">
        <v>187380</v>
      </c>
      <c r="AY454" s="46">
        <v>8.6062499999999993</v>
      </c>
      <c r="AZ454" s="46">
        <v>0.80892200000000003</v>
      </c>
      <c r="BA454" s="46">
        <v>6.7725600000000004</v>
      </c>
      <c r="BB454" s="46">
        <v>10.967700000000001</v>
      </c>
      <c r="BC454" s="46">
        <v>256569</v>
      </c>
    </row>
    <row r="455" spans="1:55" x14ac:dyDescent="0.25">
      <c r="A455" s="49" t="s">
        <v>2871</v>
      </c>
      <c r="B455" s="38" t="s">
        <v>380</v>
      </c>
      <c r="C455" s="45" t="s">
        <v>1753</v>
      </c>
      <c r="D455" s="46">
        <v>256</v>
      </c>
      <c r="E455" s="80">
        <v>21163</v>
      </c>
      <c r="F455" s="46">
        <v>462.505</v>
      </c>
      <c r="G455" s="46">
        <v>16.359000000000002</v>
      </c>
      <c r="H455" s="46">
        <v>433</v>
      </c>
      <c r="I455" s="46">
        <v>501</v>
      </c>
      <c r="J455" s="46">
        <v>1397.98</v>
      </c>
      <c r="K455" s="46">
        <v>9.5761000000000003</v>
      </c>
      <c r="L455" s="46">
        <v>1376</v>
      </c>
      <c r="M455" s="46">
        <v>1414</v>
      </c>
      <c r="N455" s="46">
        <v>176.971</v>
      </c>
      <c r="O455" s="46">
        <v>34.483800000000002</v>
      </c>
      <c r="P455" s="46">
        <v>75</v>
      </c>
      <c r="Q455" s="46">
        <v>200</v>
      </c>
      <c r="R455" s="46">
        <v>28.006799999999998</v>
      </c>
      <c r="S455" s="46">
        <v>12.9877</v>
      </c>
      <c r="T455" s="46">
        <v>3</v>
      </c>
      <c r="U455" s="46">
        <v>45</v>
      </c>
      <c r="V455" s="46">
        <v>87.458699999999993</v>
      </c>
      <c r="W455" s="46">
        <v>15.155900000000001</v>
      </c>
      <c r="X455" s="46">
        <v>54</v>
      </c>
      <c r="Y455" s="46">
        <v>100</v>
      </c>
      <c r="Z455" s="46">
        <v>820.20899999999995</v>
      </c>
      <c r="AA455" s="46">
        <v>71.877399999999994</v>
      </c>
      <c r="AB455" s="46">
        <v>658</v>
      </c>
      <c r="AC455" s="46">
        <v>947</v>
      </c>
      <c r="AD455" s="46">
        <v>17358100</v>
      </c>
      <c r="AE455" s="46">
        <v>619.32399999999996</v>
      </c>
      <c r="AF455" s="46">
        <v>52.622700000000002</v>
      </c>
      <c r="AG455" s="46">
        <v>500</v>
      </c>
      <c r="AH455" s="46">
        <v>713</v>
      </c>
      <c r="AI455" s="46">
        <v>13106800</v>
      </c>
      <c r="AJ455" s="46">
        <v>566.72</v>
      </c>
      <c r="AK455" s="46">
        <v>47.674300000000002</v>
      </c>
      <c r="AL455" s="46">
        <v>459</v>
      </c>
      <c r="AM455" s="46">
        <v>652</v>
      </c>
      <c r="AN455" s="46">
        <v>11993500</v>
      </c>
      <c r="AO455" s="46">
        <v>4.7833399999999999</v>
      </c>
      <c r="AP455" s="46">
        <v>1.0143899999999999</v>
      </c>
      <c r="AQ455" s="46">
        <v>2.8175400000000002</v>
      </c>
      <c r="AR455" s="46">
        <v>6.9919399999999996</v>
      </c>
      <c r="AS455" s="46">
        <v>101230</v>
      </c>
      <c r="AT455" s="46">
        <v>5.0172999999999996</v>
      </c>
      <c r="AU455" s="46">
        <v>2.9800900000000001</v>
      </c>
      <c r="AV455" s="46">
        <v>7.2993499999999996</v>
      </c>
      <c r="AW455" s="46">
        <v>1.0485500000000001</v>
      </c>
      <c r="AX455" s="46">
        <v>106181</v>
      </c>
      <c r="AY455" s="46">
        <v>7.0642800000000001</v>
      </c>
      <c r="AZ455" s="46">
        <v>1.39591</v>
      </c>
      <c r="BA455" s="46">
        <v>4.4058200000000003</v>
      </c>
      <c r="BB455" s="46">
        <v>10.1304</v>
      </c>
      <c r="BC455" s="46">
        <v>149501</v>
      </c>
    </row>
    <row r="456" spans="1:55" x14ac:dyDescent="0.25">
      <c r="A456" s="49" t="s">
        <v>2872</v>
      </c>
      <c r="B456" s="38" t="s">
        <v>634</v>
      </c>
      <c r="C456" s="45" t="s">
        <v>2130</v>
      </c>
      <c r="D456" s="46">
        <v>257</v>
      </c>
      <c r="E456" s="80">
        <v>12722</v>
      </c>
      <c r="F456" s="46">
        <v>533.27599999999995</v>
      </c>
      <c r="G456" s="46">
        <v>21.328600000000002</v>
      </c>
      <c r="H456" s="46">
        <v>477</v>
      </c>
      <c r="I456" s="46">
        <v>571</v>
      </c>
      <c r="J456" s="46">
        <v>1224.78</v>
      </c>
      <c r="K456" s="46">
        <v>4.1329399999999996</v>
      </c>
      <c r="L456" s="46">
        <v>1221</v>
      </c>
      <c r="M456" s="46">
        <v>1244</v>
      </c>
      <c r="N456" s="46">
        <v>182.52199999999999</v>
      </c>
      <c r="O456" s="46">
        <v>50.268700000000003</v>
      </c>
      <c r="P456" s="46">
        <v>18</v>
      </c>
      <c r="Q456" s="46">
        <v>200</v>
      </c>
      <c r="R456" s="46">
        <v>15.686</v>
      </c>
      <c r="S456" s="46">
        <v>2.2490600000000001</v>
      </c>
      <c r="T456" s="46">
        <v>15</v>
      </c>
      <c r="U456" s="46">
        <v>45</v>
      </c>
      <c r="V456" s="46">
        <v>59.508800000000001</v>
      </c>
      <c r="W456" s="46">
        <v>9.5653400000000008</v>
      </c>
      <c r="X456" s="46">
        <v>40</v>
      </c>
      <c r="Y456" s="46">
        <v>80</v>
      </c>
      <c r="Z456" s="46">
        <v>1015.66</v>
      </c>
      <c r="AA456" s="46">
        <v>41.393999999999998</v>
      </c>
      <c r="AB456" s="46">
        <v>873</v>
      </c>
      <c r="AC456" s="46">
        <v>1123</v>
      </c>
      <c r="AD456" s="46">
        <v>12914100</v>
      </c>
      <c r="AE456" s="46">
        <v>771.53300000000002</v>
      </c>
      <c r="AF456" s="46">
        <v>30.2563</v>
      </c>
      <c r="AG456" s="46">
        <v>666</v>
      </c>
      <c r="AH456" s="46">
        <v>849</v>
      </c>
      <c r="AI456" s="46">
        <v>9810040</v>
      </c>
      <c r="AJ456" s="46">
        <v>707.39</v>
      </c>
      <c r="AK456" s="46">
        <v>27.4544</v>
      </c>
      <c r="AL456" s="46">
        <v>611</v>
      </c>
      <c r="AM456" s="46">
        <v>778</v>
      </c>
      <c r="AN456" s="46">
        <v>8994470</v>
      </c>
      <c r="AO456" s="46">
        <v>12.2928</v>
      </c>
      <c r="AP456" s="46">
        <v>3.2067299999999999</v>
      </c>
      <c r="AQ456" s="46">
        <v>3.2016300000000002</v>
      </c>
      <c r="AR456" s="46">
        <v>17.331399999999999</v>
      </c>
      <c r="AS456" s="46">
        <v>156303</v>
      </c>
      <c r="AT456" s="46">
        <v>12.813800000000001</v>
      </c>
      <c r="AU456" s="46">
        <v>3.38287</v>
      </c>
      <c r="AV456" s="46">
        <v>18.037800000000001</v>
      </c>
      <c r="AW456" s="46">
        <v>3.3285300000000002</v>
      </c>
      <c r="AX456" s="46">
        <v>162928</v>
      </c>
      <c r="AY456" s="46">
        <v>17.469200000000001</v>
      </c>
      <c r="AZ456" s="46">
        <v>4.3767699999999996</v>
      </c>
      <c r="BA456" s="46">
        <v>5.0273300000000001</v>
      </c>
      <c r="BB456" s="46">
        <v>24.398299999999999</v>
      </c>
      <c r="BC456" s="46">
        <v>222120</v>
      </c>
    </row>
    <row r="457" spans="1:55" x14ac:dyDescent="0.25">
      <c r="A457" s="49" t="s">
        <v>2873</v>
      </c>
      <c r="B457" s="38" t="s">
        <v>942</v>
      </c>
      <c r="C457" s="45" t="s">
        <v>2131</v>
      </c>
      <c r="D457" s="46">
        <v>259</v>
      </c>
      <c r="E457" s="80">
        <v>29106</v>
      </c>
      <c r="F457" s="46">
        <v>392.32400000000001</v>
      </c>
      <c r="G457" s="46">
        <v>9.2706300000000006</v>
      </c>
      <c r="H457" s="46">
        <v>374</v>
      </c>
      <c r="I457" s="46">
        <v>408</v>
      </c>
      <c r="J457" s="46">
        <v>1290.96</v>
      </c>
      <c r="K457" s="46">
        <v>8.3434200000000001</v>
      </c>
      <c r="L457" s="46">
        <v>1271</v>
      </c>
      <c r="M457" s="46">
        <v>1308</v>
      </c>
      <c r="N457" s="46">
        <v>200</v>
      </c>
      <c r="O457" s="46">
        <v>0</v>
      </c>
      <c r="P457" s="46">
        <v>200</v>
      </c>
      <c r="Q457" s="46">
        <v>200</v>
      </c>
      <c r="R457" s="46">
        <v>11.8919</v>
      </c>
      <c r="S457" s="46">
        <v>5.4788699999999997</v>
      </c>
      <c r="T457" s="46">
        <v>3</v>
      </c>
      <c r="U457" s="46">
        <v>26</v>
      </c>
      <c r="V457" s="46">
        <v>52.108400000000003</v>
      </c>
      <c r="W457" s="46">
        <v>12.5738</v>
      </c>
      <c r="X457" s="46">
        <v>13</v>
      </c>
      <c r="Y457" s="46">
        <v>67</v>
      </c>
      <c r="Z457" s="46">
        <v>724.87400000000002</v>
      </c>
      <c r="AA457" s="46">
        <v>43.849400000000003</v>
      </c>
      <c r="AB457" s="46">
        <v>603</v>
      </c>
      <c r="AC457" s="46">
        <v>801</v>
      </c>
      <c r="AD457" s="46">
        <v>21098200</v>
      </c>
      <c r="AE457" s="46">
        <v>551.31899999999996</v>
      </c>
      <c r="AF457" s="46">
        <v>32.165199999999999</v>
      </c>
      <c r="AG457" s="46">
        <v>463</v>
      </c>
      <c r="AH457" s="46">
        <v>608</v>
      </c>
      <c r="AI457" s="46">
        <v>16046700</v>
      </c>
      <c r="AJ457" s="46">
        <v>505.67599999999999</v>
      </c>
      <c r="AK457" s="46">
        <v>29.175799999999999</v>
      </c>
      <c r="AL457" s="46">
        <v>425</v>
      </c>
      <c r="AM457" s="46">
        <v>557</v>
      </c>
      <c r="AN457" s="46">
        <v>14718200</v>
      </c>
      <c r="AO457" s="46">
        <v>5.2380500000000003</v>
      </c>
      <c r="AP457" s="46">
        <v>0.64701399999999998</v>
      </c>
      <c r="AQ457" s="46">
        <v>4.0451499999999996</v>
      </c>
      <c r="AR457" s="46">
        <v>6.8473800000000002</v>
      </c>
      <c r="AS457" s="46">
        <v>152459</v>
      </c>
      <c r="AT457" s="46">
        <v>5.49918</v>
      </c>
      <c r="AU457" s="46">
        <v>4.2628399999999997</v>
      </c>
      <c r="AV457" s="46">
        <v>7.1668200000000004</v>
      </c>
      <c r="AW457" s="46">
        <v>0.67222599999999999</v>
      </c>
      <c r="AX457" s="46">
        <v>160059</v>
      </c>
      <c r="AY457" s="46">
        <v>7.6199300000000001</v>
      </c>
      <c r="AZ457" s="46">
        <v>0.86709700000000001</v>
      </c>
      <c r="BA457" s="46">
        <v>5.9889999999999999</v>
      </c>
      <c r="BB457" s="46">
        <v>9.8179300000000005</v>
      </c>
      <c r="BC457" s="46">
        <v>221786</v>
      </c>
    </row>
    <row r="458" spans="1:55" x14ac:dyDescent="0.25">
      <c r="A458" s="49" t="s">
        <v>2874</v>
      </c>
      <c r="B458" s="38" t="s">
        <v>2420</v>
      </c>
      <c r="C458" s="45" t="s">
        <v>2132</v>
      </c>
      <c r="D458" s="46">
        <v>260</v>
      </c>
      <c r="E458" s="80">
        <v>23600</v>
      </c>
      <c r="F458" s="46">
        <v>533.40099999999995</v>
      </c>
      <c r="G458" s="46">
        <v>7.9306099999999997</v>
      </c>
      <c r="H458" s="46">
        <v>517</v>
      </c>
      <c r="I458" s="46">
        <v>548</v>
      </c>
      <c r="J458" s="46">
        <v>1179.82</v>
      </c>
      <c r="K458" s="46">
        <v>5.6193099999999996</v>
      </c>
      <c r="L458" s="46">
        <v>1168</v>
      </c>
      <c r="M458" s="46">
        <v>1192</v>
      </c>
      <c r="N458" s="46">
        <v>200</v>
      </c>
      <c r="O458" s="46">
        <v>0</v>
      </c>
      <c r="P458" s="46">
        <v>200</v>
      </c>
      <c r="Q458" s="46">
        <v>200</v>
      </c>
      <c r="R458" s="46">
        <v>26.5871</v>
      </c>
      <c r="S458" s="46">
        <v>16.235600000000002</v>
      </c>
      <c r="T458" s="46">
        <v>3</v>
      </c>
      <c r="U458" s="46">
        <v>45</v>
      </c>
      <c r="V458" s="46">
        <v>71.571700000000007</v>
      </c>
      <c r="W458" s="46">
        <v>31.4741</v>
      </c>
      <c r="X458" s="46">
        <v>13</v>
      </c>
      <c r="Y458" s="46">
        <v>100</v>
      </c>
      <c r="Z458" s="46">
        <v>1180.6400000000001</v>
      </c>
      <c r="AA458" s="46">
        <v>183.642</v>
      </c>
      <c r="AB458" s="46">
        <v>829</v>
      </c>
      <c r="AC458" s="46">
        <v>1400</v>
      </c>
      <c r="AD458" s="46">
        <v>27863100</v>
      </c>
      <c r="AE458" s="46">
        <v>893.91499999999996</v>
      </c>
      <c r="AF458" s="46">
        <v>134.05500000000001</v>
      </c>
      <c r="AG458" s="46">
        <v>636</v>
      </c>
      <c r="AH458" s="46">
        <v>1055</v>
      </c>
      <c r="AI458" s="46">
        <v>21096400</v>
      </c>
      <c r="AJ458" s="46">
        <v>818.69500000000005</v>
      </c>
      <c r="AK458" s="46">
        <v>121.345</v>
      </c>
      <c r="AL458" s="46">
        <v>585</v>
      </c>
      <c r="AM458" s="46">
        <v>964</v>
      </c>
      <c r="AN458" s="46">
        <v>19321200</v>
      </c>
      <c r="AO458" s="46">
        <v>13.439</v>
      </c>
      <c r="AP458" s="46">
        <v>4.6267100000000001</v>
      </c>
      <c r="AQ458" s="46">
        <v>7.7724700000000002</v>
      </c>
      <c r="AR458" s="46">
        <v>29.763100000000001</v>
      </c>
      <c r="AS458" s="46">
        <v>317161</v>
      </c>
      <c r="AT458" s="46">
        <v>13.998100000000001</v>
      </c>
      <c r="AU458" s="46">
        <v>8.1178699999999999</v>
      </c>
      <c r="AV458" s="46">
        <v>30.991700000000002</v>
      </c>
      <c r="AW458" s="46">
        <v>4.8162799999999999</v>
      </c>
      <c r="AX458" s="46">
        <v>330355</v>
      </c>
      <c r="AY458" s="46">
        <v>19.174399999999999</v>
      </c>
      <c r="AZ458" s="46">
        <v>6.1902200000000001</v>
      </c>
      <c r="BA458" s="46">
        <v>11.44</v>
      </c>
      <c r="BB458" s="46">
        <v>41.1021</v>
      </c>
      <c r="BC458" s="46">
        <v>452516</v>
      </c>
    </row>
    <row r="459" spans="1:55" x14ac:dyDescent="0.25">
      <c r="A459" s="49" t="s">
        <v>2875</v>
      </c>
      <c r="B459" s="38" t="s">
        <v>738</v>
      </c>
      <c r="C459" s="45" t="s">
        <v>2133</v>
      </c>
      <c r="D459" s="46">
        <v>261</v>
      </c>
      <c r="E459" s="80">
        <v>21522</v>
      </c>
      <c r="F459" s="46">
        <v>455.22399999999999</v>
      </c>
      <c r="G459" s="46">
        <v>58.884500000000003</v>
      </c>
      <c r="H459" s="46">
        <v>339</v>
      </c>
      <c r="I459" s="46">
        <v>563</v>
      </c>
      <c r="J459" s="46">
        <v>1252.01</v>
      </c>
      <c r="K459" s="46">
        <v>14.015499999999999</v>
      </c>
      <c r="L459" s="46">
        <v>1227</v>
      </c>
      <c r="M459" s="46">
        <v>1280</v>
      </c>
      <c r="N459" s="46">
        <v>167.37200000000001</v>
      </c>
      <c r="O459" s="46">
        <v>62.1006</v>
      </c>
      <c r="P459" s="46">
        <v>18</v>
      </c>
      <c r="Q459" s="46">
        <v>200</v>
      </c>
      <c r="R459" s="46">
        <v>17.4816</v>
      </c>
      <c r="S459" s="46">
        <v>5.8513099999999998</v>
      </c>
      <c r="T459" s="46">
        <v>3</v>
      </c>
      <c r="U459" s="46">
        <v>45</v>
      </c>
      <c r="V459" s="46">
        <v>68.699600000000004</v>
      </c>
      <c r="W459" s="46">
        <v>10.310700000000001</v>
      </c>
      <c r="X459" s="46">
        <v>13</v>
      </c>
      <c r="Y459" s="46">
        <v>100</v>
      </c>
      <c r="Z459" s="46">
        <v>920.048</v>
      </c>
      <c r="AA459" s="46">
        <v>96.980099999999993</v>
      </c>
      <c r="AB459" s="46">
        <v>556</v>
      </c>
      <c r="AC459" s="46">
        <v>1244</v>
      </c>
      <c r="AD459" s="46">
        <v>19801300</v>
      </c>
      <c r="AE459" s="46">
        <v>697.54499999999996</v>
      </c>
      <c r="AF459" s="46">
        <v>73.218500000000006</v>
      </c>
      <c r="AG459" s="46">
        <v>426</v>
      </c>
      <c r="AH459" s="46">
        <v>938</v>
      </c>
      <c r="AI459" s="46">
        <v>15012600</v>
      </c>
      <c r="AJ459" s="46">
        <v>639.202</v>
      </c>
      <c r="AK459" s="46">
        <v>66.983900000000006</v>
      </c>
      <c r="AL459" s="46">
        <v>392</v>
      </c>
      <c r="AM459" s="46">
        <v>859</v>
      </c>
      <c r="AN459" s="46">
        <v>13756900</v>
      </c>
      <c r="AO459" s="46">
        <v>7.1388600000000002</v>
      </c>
      <c r="AP459" s="46">
        <v>3.48082</v>
      </c>
      <c r="AQ459" s="46">
        <v>1.48858</v>
      </c>
      <c r="AR459" s="46">
        <v>14.973100000000001</v>
      </c>
      <c r="AS459" s="46">
        <v>153643</v>
      </c>
      <c r="AT459" s="46">
        <v>7.46563</v>
      </c>
      <c r="AU459" s="46">
        <v>1.6079699999999999</v>
      </c>
      <c r="AV459" s="46">
        <v>15.596299999999999</v>
      </c>
      <c r="AW459" s="46">
        <v>3.6104500000000002</v>
      </c>
      <c r="AX459" s="46">
        <v>160675</v>
      </c>
      <c r="AY459" s="46">
        <v>10.3546</v>
      </c>
      <c r="AZ459" s="46">
        <v>4.7805799999999996</v>
      </c>
      <c r="BA459" s="46">
        <v>2.64208</v>
      </c>
      <c r="BB459" s="46">
        <v>21.148700000000002</v>
      </c>
      <c r="BC459" s="46">
        <v>222852</v>
      </c>
    </row>
    <row r="460" spans="1:55" x14ac:dyDescent="0.25">
      <c r="A460" s="49" t="s">
        <v>2876</v>
      </c>
      <c r="B460" s="38" t="s">
        <v>1015</v>
      </c>
      <c r="C460" s="45" t="s">
        <v>2134</v>
      </c>
      <c r="D460" s="46">
        <v>262</v>
      </c>
      <c r="E460" s="80">
        <v>2805</v>
      </c>
      <c r="F460" s="46">
        <v>236.89699999999999</v>
      </c>
      <c r="G460" s="46">
        <v>0.384187</v>
      </c>
      <c r="H460" s="46">
        <v>236</v>
      </c>
      <c r="I460" s="46">
        <v>239</v>
      </c>
      <c r="J460" s="46">
        <v>1465.57</v>
      </c>
      <c r="K460" s="46">
        <v>1.4314199999999999</v>
      </c>
      <c r="L460" s="46">
        <v>1457</v>
      </c>
      <c r="M460" s="46">
        <v>1468</v>
      </c>
      <c r="N460" s="46">
        <v>200</v>
      </c>
      <c r="O460" s="46">
        <v>0</v>
      </c>
      <c r="P460" s="46">
        <v>200</v>
      </c>
      <c r="Q460" s="46">
        <v>200</v>
      </c>
      <c r="R460" s="46">
        <v>13.395</v>
      </c>
      <c r="S460" s="46">
        <v>6.7995599999999996</v>
      </c>
      <c r="T460" s="46">
        <v>3</v>
      </c>
      <c r="U460" s="46">
        <v>45</v>
      </c>
      <c r="V460" s="46">
        <v>60.268099999999997</v>
      </c>
      <c r="W460" s="46">
        <v>8.4450299999999991</v>
      </c>
      <c r="X460" s="46">
        <v>46</v>
      </c>
      <c r="Y460" s="46">
        <v>97</v>
      </c>
      <c r="Z460" s="46">
        <v>423.35300000000001</v>
      </c>
      <c r="AA460" s="46">
        <v>16.517499999999998</v>
      </c>
      <c r="AB460" s="46">
        <v>395</v>
      </c>
      <c r="AC460" s="46">
        <v>499</v>
      </c>
      <c r="AD460" s="46">
        <v>1181580</v>
      </c>
      <c r="AE460" s="46">
        <v>321.46600000000001</v>
      </c>
      <c r="AF460" s="46">
        <v>12.0265</v>
      </c>
      <c r="AG460" s="46">
        <v>301</v>
      </c>
      <c r="AH460" s="46">
        <v>376</v>
      </c>
      <c r="AI460" s="46">
        <v>897212</v>
      </c>
      <c r="AJ460" s="46">
        <v>294.59399999999999</v>
      </c>
      <c r="AK460" s="46">
        <v>10.8286</v>
      </c>
      <c r="AL460" s="46">
        <v>276</v>
      </c>
      <c r="AM460" s="46">
        <v>344</v>
      </c>
      <c r="AN460" s="46">
        <v>822213</v>
      </c>
      <c r="AO460" s="46">
        <v>0.92605099999999996</v>
      </c>
      <c r="AP460" s="46">
        <v>0.19978399999999999</v>
      </c>
      <c r="AQ460" s="46">
        <v>0.52650600000000003</v>
      </c>
      <c r="AR460" s="46">
        <v>2.1916699999999998</v>
      </c>
      <c r="AS460" s="46">
        <v>2584.61</v>
      </c>
      <c r="AT460" s="46">
        <v>1.0253399999999999</v>
      </c>
      <c r="AU460" s="46">
        <v>0.57008499999999995</v>
      </c>
      <c r="AV460" s="46">
        <v>2.3380299999999998</v>
      </c>
      <c r="AW460" s="46">
        <v>0.20730399999999999</v>
      </c>
      <c r="AX460" s="46">
        <v>2861.73</v>
      </c>
      <c r="AY460" s="46">
        <v>1.72272</v>
      </c>
      <c r="AZ460" s="46">
        <v>0.25775399999999998</v>
      </c>
      <c r="BA460" s="46">
        <v>1.18513</v>
      </c>
      <c r="BB460" s="46">
        <v>3.3506999999999998</v>
      </c>
      <c r="BC460" s="46">
        <v>4808.12</v>
      </c>
    </row>
    <row r="461" spans="1:55" x14ac:dyDescent="0.25">
      <c r="A461" s="49" t="s">
        <v>2877</v>
      </c>
      <c r="B461" s="38" t="s">
        <v>409</v>
      </c>
      <c r="C461" s="45" t="s">
        <v>2135</v>
      </c>
      <c r="D461" s="46">
        <v>264</v>
      </c>
      <c r="E461" s="80">
        <v>16385</v>
      </c>
      <c r="F461" s="46">
        <v>700.71199999999999</v>
      </c>
      <c r="G461" s="46">
        <v>66.887900000000002</v>
      </c>
      <c r="H461" s="46">
        <v>505</v>
      </c>
      <c r="I461" s="46">
        <v>792</v>
      </c>
      <c r="J461" s="46">
        <v>1216.05</v>
      </c>
      <c r="K461" s="46">
        <v>11.5083</v>
      </c>
      <c r="L461" s="46">
        <v>1197</v>
      </c>
      <c r="M461" s="46">
        <v>1247</v>
      </c>
      <c r="N461" s="46">
        <v>150.67500000000001</v>
      </c>
      <c r="O461" s="46">
        <v>40.0486</v>
      </c>
      <c r="P461" s="46">
        <v>18</v>
      </c>
      <c r="Q461" s="46">
        <v>200</v>
      </c>
      <c r="R461" s="46">
        <v>16.121600000000001</v>
      </c>
      <c r="S461" s="46">
        <v>3.8025799999999998</v>
      </c>
      <c r="T461" s="46">
        <v>8</v>
      </c>
      <c r="U461" s="46">
        <v>33</v>
      </c>
      <c r="V461" s="46">
        <v>70.152600000000007</v>
      </c>
      <c r="W461" s="46">
        <v>9.3080800000000004</v>
      </c>
      <c r="X461" s="46">
        <v>40</v>
      </c>
      <c r="Y461" s="46">
        <v>94</v>
      </c>
      <c r="Z461" s="46">
        <v>1300.17</v>
      </c>
      <c r="AA461" s="46">
        <v>111.7</v>
      </c>
      <c r="AB461" s="46">
        <v>948</v>
      </c>
      <c r="AC461" s="46">
        <v>1578</v>
      </c>
      <c r="AD461" s="46">
        <v>21299500</v>
      </c>
      <c r="AE461" s="46">
        <v>985.59699999999998</v>
      </c>
      <c r="AF461" s="46">
        <v>83.736599999999996</v>
      </c>
      <c r="AG461" s="46">
        <v>720</v>
      </c>
      <c r="AH461" s="46">
        <v>1190</v>
      </c>
      <c r="AI461" s="46">
        <v>16146100</v>
      </c>
      <c r="AJ461" s="46">
        <v>903.04</v>
      </c>
      <c r="AK461" s="46">
        <v>76.450500000000005</v>
      </c>
      <c r="AL461" s="46">
        <v>660</v>
      </c>
      <c r="AM461" s="46">
        <v>1089</v>
      </c>
      <c r="AN461" s="46">
        <v>14793600</v>
      </c>
      <c r="AO461" s="46">
        <v>18.106999999999999</v>
      </c>
      <c r="AP461" s="46">
        <v>5.9294799999999999</v>
      </c>
      <c r="AQ461" s="46">
        <v>5.4027700000000003</v>
      </c>
      <c r="AR461" s="46">
        <v>30.885000000000002</v>
      </c>
      <c r="AS461" s="46">
        <v>296629</v>
      </c>
      <c r="AT461" s="46">
        <v>18.834199999999999</v>
      </c>
      <c r="AU461" s="46">
        <v>5.6604099999999997</v>
      </c>
      <c r="AV461" s="46">
        <v>32.092300000000002</v>
      </c>
      <c r="AW461" s="46">
        <v>6.14771</v>
      </c>
      <c r="AX461" s="46">
        <v>308542</v>
      </c>
      <c r="AY461" s="46">
        <v>25.873100000000001</v>
      </c>
      <c r="AZ461" s="46">
        <v>8.3229500000000005</v>
      </c>
      <c r="BA461" s="46">
        <v>8.0843000000000007</v>
      </c>
      <c r="BB461" s="46">
        <v>43.777700000000003</v>
      </c>
      <c r="BC461" s="46">
        <v>423854</v>
      </c>
    </row>
    <row r="462" spans="1:55" x14ac:dyDescent="0.25">
      <c r="A462" s="49" t="s">
        <v>2878</v>
      </c>
      <c r="B462" s="38" t="s">
        <v>269</v>
      </c>
      <c r="C462" s="45" t="s">
        <v>2136</v>
      </c>
      <c r="D462" s="46">
        <v>265</v>
      </c>
      <c r="E462" s="80">
        <v>26141</v>
      </c>
      <c r="F462" s="46">
        <v>714.17399999999998</v>
      </c>
      <c r="G462" s="46">
        <v>10.658799999999999</v>
      </c>
      <c r="H462" s="46">
        <v>696</v>
      </c>
      <c r="I462" s="46">
        <v>744</v>
      </c>
      <c r="J462" s="46">
        <v>1033.02</v>
      </c>
      <c r="K462" s="46">
        <v>4.5033200000000004</v>
      </c>
      <c r="L462" s="46">
        <v>1024</v>
      </c>
      <c r="M462" s="46">
        <v>1042</v>
      </c>
      <c r="N462" s="46">
        <v>103.21299999999999</v>
      </c>
      <c r="O462" s="46">
        <v>77.673900000000003</v>
      </c>
      <c r="P462" s="46">
        <v>5</v>
      </c>
      <c r="Q462" s="46">
        <v>200</v>
      </c>
      <c r="R462" s="46">
        <v>18.488199999999999</v>
      </c>
      <c r="S462" s="46">
        <v>8.7785499999999992</v>
      </c>
      <c r="T462" s="46">
        <v>3</v>
      </c>
      <c r="U462" s="46">
        <v>33</v>
      </c>
      <c r="V462" s="46">
        <v>87.718199999999996</v>
      </c>
      <c r="W462" s="46">
        <v>17.2193</v>
      </c>
      <c r="X462" s="46">
        <v>13</v>
      </c>
      <c r="Y462" s="46">
        <v>100</v>
      </c>
      <c r="Z462" s="46">
        <v>2020.18</v>
      </c>
      <c r="AA462" s="46">
        <v>181.988</v>
      </c>
      <c r="AB462" s="46">
        <v>1327</v>
      </c>
      <c r="AC462" s="46">
        <v>2189</v>
      </c>
      <c r="AD462" s="46">
        <v>52809600</v>
      </c>
      <c r="AE462" s="46">
        <v>1525.74</v>
      </c>
      <c r="AF462" s="46">
        <v>132.78299999999999</v>
      </c>
      <c r="AG462" s="46">
        <v>1018</v>
      </c>
      <c r="AH462" s="46">
        <v>1650</v>
      </c>
      <c r="AI462" s="46">
        <v>39884400</v>
      </c>
      <c r="AJ462" s="46">
        <v>1396.3</v>
      </c>
      <c r="AK462" s="46">
        <v>120.173</v>
      </c>
      <c r="AL462" s="46">
        <v>936</v>
      </c>
      <c r="AM462" s="46">
        <v>1509</v>
      </c>
      <c r="AN462" s="46">
        <v>36500800</v>
      </c>
      <c r="AO462" s="46">
        <v>19.406500000000001</v>
      </c>
      <c r="AP462" s="46">
        <v>8.0662099999999999</v>
      </c>
      <c r="AQ462" s="46">
        <v>7.5188699999999997</v>
      </c>
      <c r="AR462" s="46">
        <v>39.391800000000003</v>
      </c>
      <c r="AS462" s="46">
        <v>507305</v>
      </c>
      <c r="AT462" s="46">
        <v>20.169899999999998</v>
      </c>
      <c r="AU462" s="46">
        <v>7.8479599999999996</v>
      </c>
      <c r="AV462" s="46">
        <v>40.918599999999998</v>
      </c>
      <c r="AW462" s="46">
        <v>8.3681599999999996</v>
      </c>
      <c r="AX462" s="46">
        <v>527261</v>
      </c>
      <c r="AY462" s="46">
        <v>28.444299999999998</v>
      </c>
      <c r="AZ462" s="46">
        <v>11.390599999999999</v>
      </c>
      <c r="BA462" s="46">
        <v>11.5451</v>
      </c>
      <c r="BB462" s="46">
        <v>56.552</v>
      </c>
      <c r="BC462" s="46">
        <v>743563</v>
      </c>
    </row>
    <row r="463" spans="1:55" x14ac:dyDescent="0.25">
      <c r="A463" s="49" t="s">
        <v>2879</v>
      </c>
      <c r="B463" s="38" t="s">
        <v>693</v>
      </c>
      <c r="C463" s="45" t="s">
        <v>2137</v>
      </c>
      <c r="D463" s="46">
        <v>266</v>
      </c>
      <c r="E463" s="80">
        <v>27557</v>
      </c>
      <c r="F463" s="46">
        <v>489.69</v>
      </c>
      <c r="G463" s="46">
        <v>26.7944</v>
      </c>
      <c r="H463" s="46">
        <v>438</v>
      </c>
      <c r="I463" s="46">
        <v>570</v>
      </c>
      <c r="J463" s="46">
        <v>1111.93</v>
      </c>
      <c r="K463" s="46">
        <v>6.3870699999999996</v>
      </c>
      <c r="L463" s="46">
        <v>1100</v>
      </c>
      <c r="M463" s="46">
        <v>1127</v>
      </c>
      <c r="N463" s="46">
        <v>189.76300000000001</v>
      </c>
      <c r="O463" s="46">
        <v>22.070799999999998</v>
      </c>
      <c r="P463" s="46">
        <v>90</v>
      </c>
      <c r="Q463" s="46">
        <v>200</v>
      </c>
      <c r="R463" s="46">
        <v>13.0634</v>
      </c>
      <c r="S463" s="46">
        <v>8.6551500000000008</v>
      </c>
      <c r="T463" s="46">
        <v>3</v>
      </c>
      <c r="U463" s="46">
        <v>45</v>
      </c>
      <c r="V463" s="46">
        <v>70.858099999999993</v>
      </c>
      <c r="W463" s="46">
        <v>10.5349</v>
      </c>
      <c r="X463" s="46">
        <v>13</v>
      </c>
      <c r="Y463" s="46">
        <v>100</v>
      </c>
      <c r="Z463" s="46">
        <v>1238.5</v>
      </c>
      <c r="AA463" s="46">
        <v>82.025000000000006</v>
      </c>
      <c r="AB463" s="46">
        <v>888</v>
      </c>
      <c r="AC463" s="46">
        <v>1514</v>
      </c>
      <c r="AD463" s="46">
        <v>34129300</v>
      </c>
      <c r="AE463" s="46">
        <v>938.678</v>
      </c>
      <c r="AF463" s="46">
        <v>60.728999999999999</v>
      </c>
      <c r="AG463" s="46">
        <v>681</v>
      </c>
      <c r="AH463" s="46">
        <v>1141</v>
      </c>
      <c r="AI463" s="46">
        <v>25867100</v>
      </c>
      <c r="AJ463" s="46">
        <v>860.00199999999995</v>
      </c>
      <c r="AK463" s="46">
        <v>55.247999999999998</v>
      </c>
      <c r="AL463" s="46">
        <v>627</v>
      </c>
      <c r="AM463" s="46">
        <v>1043</v>
      </c>
      <c r="AN463" s="46">
        <v>23699100</v>
      </c>
      <c r="AO463" s="46">
        <v>10.4374</v>
      </c>
      <c r="AP463" s="46">
        <v>2.1297299999999999</v>
      </c>
      <c r="AQ463" s="46">
        <v>4.7257199999999999</v>
      </c>
      <c r="AR463" s="46">
        <v>23.587199999999999</v>
      </c>
      <c r="AS463" s="46">
        <v>287623</v>
      </c>
      <c r="AT463" s="46">
        <v>10.8841</v>
      </c>
      <c r="AU463" s="46">
        <v>4.9552899999999998</v>
      </c>
      <c r="AV463" s="46">
        <v>24.5763</v>
      </c>
      <c r="AW463" s="46">
        <v>2.2093799999999999</v>
      </c>
      <c r="AX463" s="46">
        <v>299932</v>
      </c>
      <c r="AY463" s="46">
        <v>15.1442</v>
      </c>
      <c r="AZ463" s="46">
        <v>2.9629300000000001</v>
      </c>
      <c r="BA463" s="46">
        <v>7.2747900000000003</v>
      </c>
      <c r="BB463" s="46">
        <v>32.764299999999999</v>
      </c>
      <c r="BC463" s="46">
        <v>417328</v>
      </c>
    </row>
    <row r="464" spans="1:55" x14ac:dyDescent="0.25">
      <c r="A464" s="49" t="s">
        <v>2880</v>
      </c>
      <c r="B464" s="38" t="s">
        <v>427</v>
      </c>
      <c r="C464" s="45" t="s">
        <v>2138</v>
      </c>
      <c r="D464" s="46">
        <v>267</v>
      </c>
      <c r="E464" s="80">
        <v>7386</v>
      </c>
      <c r="F464" s="46">
        <v>283.33499999999998</v>
      </c>
      <c r="G464" s="46">
        <v>4.7423000000000002</v>
      </c>
      <c r="H464" s="46">
        <v>272</v>
      </c>
      <c r="I464" s="46">
        <v>290</v>
      </c>
      <c r="J464" s="46">
        <v>1546.23</v>
      </c>
      <c r="K464" s="46">
        <v>3.3025699999999998</v>
      </c>
      <c r="L464" s="46">
        <v>1540</v>
      </c>
      <c r="M464" s="46">
        <v>1555</v>
      </c>
      <c r="N464" s="46">
        <v>200</v>
      </c>
      <c r="O464" s="46">
        <v>0</v>
      </c>
      <c r="P464" s="46">
        <v>200</v>
      </c>
      <c r="Q464" s="46">
        <v>200</v>
      </c>
      <c r="R464" s="46">
        <v>15.526400000000001</v>
      </c>
      <c r="S464" s="46">
        <v>3.0328400000000002</v>
      </c>
      <c r="T464" s="46">
        <v>15</v>
      </c>
      <c r="U464" s="46">
        <v>33</v>
      </c>
      <c r="V464" s="46">
        <v>57.646799999999999</v>
      </c>
      <c r="W464" s="46">
        <v>7.96366</v>
      </c>
      <c r="X464" s="46">
        <v>40</v>
      </c>
      <c r="Y464" s="46">
        <v>74</v>
      </c>
      <c r="Z464" s="46">
        <v>421.83199999999999</v>
      </c>
      <c r="AA464" s="46">
        <v>17.249099999999999</v>
      </c>
      <c r="AB464" s="46">
        <v>378</v>
      </c>
      <c r="AC464" s="46">
        <v>460</v>
      </c>
      <c r="AD464" s="46">
        <v>3115650</v>
      </c>
      <c r="AE464" s="46">
        <v>320.392</v>
      </c>
      <c r="AF464" s="46">
        <v>12.6653</v>
      </c>
      <c r="AG464" s="46">
        <v>288</v>
      </c>
      <c r="AH464" s="46">
        <v>348</v>
      </c>
      <c r="AI464" s="46">
        <v>2366420</v>
      </c>
      <c r="AJ464" s="46">
        <v>293.69099999999997</v>
      </c>
      <c r="AK464" s="46">
        <v>11.433999999999999</v>
      </c>
      <c r="AL464" s="46">
        <v>265</v>
      </c>
      <c r="AM464" s="46">
        <v>319</v>
      </c>
      <c r="AN464" s="46">
        <v>2169200</v>
      </c>
      <c r="AO464" s="46">
        <v>1.3345</v>
      </c>
      <c r="AP464" s="46">
        <v>0.21231800000000001</v>
      </c>
      <c r="AQ464" s="46">
        <v>1.0300499999999999</v>
      </c>
      <c r="AR464" s="46">
        <v>1.8661000000000001</v>
      </c>
      <c r="AS464" s="46">
        <v>9856.6299999999992</v>
      </c>
      <c r="AT464" s="46">
        <v>1.4490400000000001</v>
      </c>
      <c r="AU464" s="46">
        <v>1.13279</v>
      </c>
      <c r="AV464" s="46">
        <v>2.0024299999999999</v>
      </c>
      <c r="AW464" s="46">
        <v>0.220967</v>
      </c>
      <c r="AX464" s="46">
        <v>10702.6</v>
      </c>
      <c r="AY464" s="46">
        <v>2.24892</v>
      </c>
      <c r="AZ464" s="46">
        <v>0.26602700000000001</v>
      </c>
      <c r="BA464" s="46">
        <v>1.85711</v>
      </c>
      <c r="BB464" s="46">
        <v>2.9201800000000002</v>
      </c>
      <c r="BC464" s="46">
        <v>16610.5</v>
      </c>
    </row>
    <row r="465" spans="1:55" x14ac:dyDescent="0.25">
      <c r="A465" s="49" t="s">
        <v>2881</v>
      </c>
      <c r="B465" s="38" t="s">
        <v>1038</v>
      </c>
      <c r="C465" s="45" t="s">
        <v>2139</v>
      </c>
      <c r="D465" s="46">
        <v>268</v>
      </c>
      <c r="E465" s="80">
        <v>34010</v>
      </c>
      <c r="F465" s="46">
        <v>441.67200000000003</v>
      </c>
      <c r="G465" s="46">
        <v>20.446100000000001</v>
      </c>
      <c r="H465" s="46">
        <v>393</v>
      </c>
      <c r="I465" s="46">
        <v>471</v>
      </c>
      <c r="J465" s="46">
        <v>1335.84</v>
      </c>
      <c r="K465" s="46">
        <v>6.7122400000000004</v>
      </c>
      <c r="L465" s="46">
        <v>1323</v>
      </c>
      <c r="M465" s="46">
        <v>1350</v>
      </c>
      <c r="N465" s="46">
        <v>186.39099999999999</v>
      </c>
      <c r="O465" s="46">
        <v>26.505700000000001</v>
      </c>
      <c r="P465" s="46">
        <v>64</v>
      </c>
      <c r="Q465" s="46">
        <v>200</v>
      </c>
      <c r="R465" s="46">
        <v>29.752400000000002</v>
      </c>
      <c r="S465" s="46">
        <v>8.8497699999999995</v>
      </c>
      <c r="T465" s="46">
        <v>3</v>
      </c>
      <c r="U465" s="46">
        <v>45</v>
      </c>
      <c r="V465" s="46">
        <v>89.513000000000005</v>
      </c>
      <c r="W465" s="46">
        <v>10.9199</v>
      </c>
      <c r="X465" s="46">
        <v>40</v>
      </c>
      <c r="Y465" s="46">
        <v>100</v>
      </c>
      <c r="Z465" s="46">
        <v>879.62699999999995</v>
      </c>
      <c r="AA465" s="46">
        <v>55.072200000000002</v>
      </c>
      <c r="AB465" s="46">
        <v>687</v>
      </c>
      <c r="AC465" s="46">
        <v>962</v>
      </c>
      <c r="AD465" s="46">
        <v>29916100</v>
      </c>
      <c r="AE465" s="46">
        <v>663.995</v>
      </c>
      <c r="AF465" s="46">
        <v>40.345999999999997</v>
      </c>
      <c r="AG465" s="46">
        <v>524</v>
      </c>
      <c r="AH465" s="46">
        <v>725</v>
      </c>
      <c r="AI465" s="46">
        <v>22582500</v>
      </c>
      <c r="AJ465" s="46">
        <v>607.59299999999996</v>
      </c>
      <c r="AK465" s="46">
        <v>36.596600000000002</v>
      </c>
      <c r="AL465" s="46">
        <v>481</v>
      </c>
      <c r="AM465" s="46">
        <v>663</v>
      </c>
      <c r="AN465" s="46">
        <v>20664300</v>
      </c>
      <c r="AO465" s="46">
        <v>5.2298799999999996</v>
      </c>
      <c r="AP465" s="46">
        <v>1.20269</v>
      </c>
      <c r="AQ465" s="46">
        <v>2.10236</v>
      </c>
      <c r="AR465" s="46">
        <v>8.8555200000000003</v>
      </c>
      <c r="AS465" s="46">
        <v>177868</v>
      </c>
      <c r="AT465" s="46">
        <v>5.4798600000000004</v>
      </c>
      <c r="AU465" s="46">
        <v>2.2397</v>
      </c>
      <c r="AV465" s="46">
        <v>9.2464999999999993</v>
      </c>
      <c r="AW465" s="46">
        <v>1.24678</v>
      </c>
      <c r="AX465" s="46">
        <v>186370</v>
      </c>
      <c r="AY465" s="46">
        <v>7.7029899999999998</v>
      </c>
      <c r="AZ465" s="46">
        <v>1.62161</v>
      </c>
      <c r="BA465" s="46">
        <v>3.4821499999999999</v>
      </c>
      <c r="BB465" s="46">
        <v>12.5198</v>
      </c>
      <c r="BC465" s="46">
        <v>261979</v>
      </c>
    </row>
    <row r="466" spans="1:55" x14ac:dyDescent="0.25">
      <c r="A466" s="49" t="s">
        <v>2882</v>
      </c>
      <c r="B466" s="38" t="s">
        <v>2421</v>
      </c>
      <c r="C466" s="45" t="s">
        <v>2140</v>
      </c>
      <c r="D466" s="46">
        <v>269</v>
      </c>
      <c r="E466" s="80">
        <v>13910</v>
      </c>
      <c r="F466" s="46">
        <v>427.59199999999998</v>
      </c>
      <c r="G466" s="46">
        <v>3.9414600000000002</v>
      </c>
      <c r="H466" s="46">
        <v>422</v>
      </c>
      <c r="I466" s="46">
        <v>439</v>
      </c>
      <c r="J466" s="46">
        <v>1286.98</v>
      </c>
      <c r="K466" s="46">
        <v>3.94678</v>
      </c>
      <c r="L466" s="46">
        <v>1278</v>
      </c>
      <c r="M466" s="46">
        <v>1296</v>
      </c>
      <c r="N466" s="46">
        <v>200</v>
      </c>
      <c r="O466" s="46">
        <v>0</v>
      </c>
      <c r="P466" s="46">
        <v>200</v>
      </c>
      <c r="Q466" s="46">
        <v>200</v>
      </c>
      <c r="R466" s="46">
        <v>4.5152400000000004</v>
      </c>
      <c r="S466" s="46">
        <v>3.9331999999999998</v>
      </c>
      <c r="T466" s="46">
        <v>3</v>
      </c>
      <c r="U466" s="46">
        <v>36</v>
      </c>
      <c r="V466" s="46">
        <v>35.311199999999999</v>
      </c>
      <c r="W466" s="46">
        <v>11.5185</v>
      </c>
      <c r="X466" s="46">
        <v>13</v>
      </c>
      <c r="Y466" s="46">
        <v>75</v>
      </c>
      <c r="Z466" s="46">
        <v>708.43700000000001</v>
      </c>
      <c r="AA466" s="46">
        <v>44.3947</v>
      </c>
      <c r="AB466" s="46">
        <v>634</v>
      </c>
      <c r="AC466" s="46">
        <v>854</v>
      </c>
      <c r="AD466" s="46">
        <v>9854360</v>
      </c>
      <c r="AE466" s="46">
        <v>540.78499999999997</v>
      </c>
      <c r="AF466" s="46">
        <v>32.481699999999996</v>
      </c>
      <c r="AG466" s="46">
        <v>486</v>
      </c>
      <c r="AH466" s="46">
        <v>647</v>
      </c>
      <c r="AI466" s="46">
        <v>7522320</v>
      </c>
      <c r="AJ466" s="46">
        <v>496.53199999999998</v>
      </c>
      <c r="AK466" s="46">
        <v>29.453499999999998</v>
      </c>
      <c r="AL466" s="46">
        <v>447</v>
      </c>
      <c r="AM466" s="46">
        <v>592</v>
      </c>
      <c r="AN466" s="46">
        <v>6906760</v>
      </c>
      <c r="AO466" s="46">
        <v>6.2214700000000001</v>
      </c>
      <c r="AP466" s="46">
        <v>0.523509</v>
      </c>
      <c r="AQ466" s="46">
        <v>5.1906699999999999</v>
      </c>
      <c r="AR466" s="46">
        <v>7.6514600000000002</v>
      </c>
      <c r="AS466" s="46">
        <v>86540.6</v>
      </c>
      <c r="AT466" s="46">
        <v>6.5252699999999999</v>
      </c>
      <c r="AU466" s="46">
        <v>5.45167</v>
      </c>
      <c r="AV466" s="46">
        <v>8.0164799999999996</v>
      </c>
      <c r="AW466" s="46">
        <v>0.54469900000000004</v>
      </c>
      <c r="AX466" s="46">
        <v>90766.5</v>
      </c>
      <c r="AY466" s="46">
        <v>8.9321999999999999</v>
      </c>
      <c r="AZ466" s="46">
        <v>0.69171400000000005</v>
      </c>
      <c r="BA466" s="46">
        <v>7.5900999999999996</v>
      </c>
      <c r="BB466" s="46">
        <v>10.8665</v>
      </c>
      <c r="BC466" s="46">
        <v>124247</v>
      </c>
    </row>
    <row r="467" spans="1:55" x14ac:dyDescent="0.25">
      <c r="A467" s="49" t="s">
        <v>2883</v>
      </c>
      <c r="B467" s="38" t="s">
        <v>310</v>
      </c>
      <c r="C467" s="45" t="s">
        <v>2141</v>
      </c>
      <c r="D467" s="46">
        <v>270</v>
      </c>
      <c r="E467" s="80">
        <v>33912</v>
      </c>
      <c r="F467" s="46">
        <v>410.13799999999998</v>
      </c>
      <c r="G467" s="46">
        <v>20.609300000000001</v>
      </c>
      <c r="H467" s="46">
        <v>369</v>
      </c>
      <c r="I467" s="46">
        <v>444</v>
      </c>
      <c r="J467" s="46">
        <v>1258.28</v>
      </c>
      <c r="K467" s="46">
        <v>10.808199999999999</v>
      </c>
      <c r="L467" s="46">
        <v>1241</v>
      </c>
      <c r="M467" s="46">
        <v>1283</v>
      </c>
      <c r="N467" s="46">
        <v>200</v>
      </c>
      <c r="O467" s="46">
        <v>0</v>
      </c>
      <c r="P467" s="46">
        <v>200</v>
      </c>
      <c r="Q467" s="46">
        <v>200</v>
      </c>
      <c r="R467" s="46">
        <v>12.7767</v>
      </c>
      <c r="S467" s="46">
        <v>10.1846</v>
      </c>
      <c r="T467" s="46">
        <v>3</v>
      </c>
      <c r="U467" s="46">
        <v>45</v>
      </c>
      <c r="V467" s="46">
        <v>53.755099999999999</v>
      </c>
      <c r="W467" s="46">
        <v>17.8187</v>
      </c>
      <c r="X467" s="46">
        <v>13</v>
      </c>
      <c r="Y467" s="46">
        <v>100</v>
      </c>
      <c r="Z467" s="46">
        <v>791.82399999999996</v>
      </c>
      <c r="AA467" s="46">
        <v>66.507400000000004</v>
      </c>
      <c r="AB467" s="46">
        <v>638</v>
      </c>
      <c r="AC467" s="46">
        <v>1028</v>
      </c>
      <c r="AD467" s="46">
        <v>26785000</v>
      </c>
      <c r="AE467" s="46">
        <v>602.01900000000001</v>
      </c>
      <c r="AF467" s="46">
        <v>48.8187</v>
      </c>
      <c r="AG467" s="46">
        <v>489</v>
      </c>
      <c r="AH467" s="46">
        <v>774</v>
      </c>
      <c r="AI467" s="46">
        <v>20364500</v>
      </c>
      <c r="AJ467" s="46">
        <v>552.08100000000002</v>
      </c>
      <c r="AK467" s="46">
        <v>44.268099999999997</v>
      </c>
      <c r="AL467" s="46">
        <v>450</v>
      </c>
      <c r="AM467" s="46">
        <v>708</v>
      </c>
      <c r="AN467" s="46">
        <v>18675200</v>
      </c>
      <c r="AO467" s="46">
        <v>6.0411999999999999</v>
      </c>
      <c r="AP467" s="46">
        <v>0.97652799999999995</v>
      </c>
      <c r="AQ467" s="46">
        <v>3.7913299999999999</v>
      </c>
      <c r="AR467" s="46">
        <v>9.0607100000000003</v>
      </c>
      <c r="AS467" s="46">
        <v>204356</v>
      </c>
      <c r="AT467" s="46">
        <v>6.3321100000000001</v>
      </c>
      <c r="AU467" s="46">
        <v>3.9880300000000002</v>
      </c>
      <c r="AV467" s="46">
        <v>9.4648599999999998</v>
      </c>
      <c r="AW467" s="46">
        <v>1.01614</v>
      </c>
      <c r="AX467" s="46">
        <v>214196</v>
      </c>
      <c r="AY467" s="46">
        <v>8.7532099999999993</v>
      </c>
      <c r="AZ467" s="46">
        <v>1.3125100000000001</v>
      </c>
      <c r="BA467" s="46">
        <v>5.7801499999999999</v>
      </c>
      <c r="BB467" s="46">
        <v>12.7943</v>
      </c>
      <c r="BC467" s="46">
        <v>296095</v>
      </c>
    </row>
    <row r="468" spans="1:55" x14ac:dyDescent="0.25">
      <c r="A468" s="49" t="s">
        <v>2884</v>
      </c>
      <c r="B468" s="38" t="s">
        <v>2422</v>
      </c>
      <c r="C468" s="45" t="s">
        <v>2142</v>
      </c>
      <c r="D468" s="46">
        <v>271</v>
      </c>
      <c r="E468" s="80">
        <v>21751</v>
      </c>
      <c r="F468" s="46">
        <v>292.43200000000002</v>
      </c>
      <c r="G468" s="46">
        <v>3.87256</v>
      </c>
      <c r="H468" s="46">
        <v>287</v>
      </c>
      <c r="I468" s="46">
        <v>305</v>
      </c>
      <c r="J468" s="46">
        <v>1493.76</v>
      </c>
      <c r="K468" s="46">
        <v>5.34938</v>
      </c>
      <c r="L468" s="46">
        <v>1476</v>
      </c>
      <c r="M468" s="46">
        <v>1503</v>
      </c>
      <c r="N468" s="46">
        <v>200</v>
      </c>
      <c r="O468" s="46">
        <v>0</v>
      </c>
      <c r="P468" s="46">
        <v>200</v>
      </c>
      <c r="Q468" s="46">
        <v>200</v>
      </c>
      <c r="R468" s="46">
        <v>11.62</v>
      </c>
      <c r="S468" s="46">
        <v>3.6256499999999998</v>
      </c>
      <c r="T468" s="46">
        <v>4</v>
      </c>
      <c r="U468" s="46">
        <v>22</v>
      </c>
      <c r="V468" s="46">
        <v>53.158799999999999</v>
      </c>
      <c r="W468" s="46">
        <v>4.4719199999999999</v>
      </c>
      <c r="X468" s="46">
        <v>39</v>
      </c>
      <c r="Y468" s="46">
        <v>62</v>
      </c>
      <c r="Z468" s="46">
        <v>451.47300000000001</v>
      </c>
      <c r="AA468" s="46">
        <v>11.9777</v>
      </c>
      <c r="AB468" s="46">
        <v>414</v>
      </c>
      <c r="AC468" s="46">
        <v>486</v>
      </c>
      <c r="AD468" s="46">
        <v>9820000</v>
      </c>
      <c r="AE468" s="46">
        <v>343.233</v>
      </c>
      <c r="AF468" s="46">
        <v>8.8334200000000003</v>
      </c>
      <c r="AG468" s="46">
        <v>316</v>
      </c>
      <c r="AH468" s="46">
        <v>369</v>
      </c>
      <c r="AI468" s="46">
        <v>7465670</v>
      </c>
      <c r="AJ468" s="46">
        <v>314.745</v>
      </c>
      <c r="AK468" s="46">
        <v>8.0379799999999992</v>
      </c>
      <c r="AL468" s="46">
        <v>290</v>
      </c>
      <c r="AM468" s="46">
        <v>338</v>
      </c>
      <c r="AN468" s="46">
        <v>6846010</v>
      </c>
      <c r="AO468" s="46">
        <v>1.3716600000000001</v>
      </c>
      <c r="AP468" s="46">
        <v>0.14061699999999999</v>
      </c>
      <c r="AQ468" s="46">
        <v>0.94736200000000004</v>
      </c>
      <c r="AR468" s="46">
        <v>1.8748400000000001</v>
      </c>
      <c r="AS468" s="46">
        <v>29834.9</v>
      </c>
      <c r="AT468" s="46">
        <v>1.4883200000000001</v>
      </c>
      <c r="AU468" s="46">
        <v>1.0482499999999999</v>
      </c>
      <c r="AV468" s="46">
        <v>2.0110999999999999</v>
      </c>
      <c r="AW468" s="46">
        <v>0.14565500000000001</v>
      </c>
      <c r="AX468" s="46">
        <v>32372.400000000001</v>
      </c>
      <c r="AY468" s="46">
        <v>2.3173900000000001</v>
      </c>
      <c r="AZ468" s="46">
        <v>0.184393</v>
      </c>
      <c r="BA468" s="46">
        <v>1.76837</v>
      </c>
      <c r="BB468" s="46">
        <v>2.9632000000000001</v>
      </c>
      <c r="BC468" s="46">
        <v>50405.5</v>
      </c>
    </row>
    <row r="469" spans="1:55" x14ac:dyDescent="0.25">
      <c r="A469" s="49" t="s">
        <v>2885</v>
      </c>
      <c r="B469" s="38" t="s">
        <v>1048</v>
      </c>
      <c r="C469" s="45" t="s">
        <v>2143</v>
      </c>
      <c r="D469" s="46">
        <v>272</v>
      </c>
      <c r="E469" s="80">
        <v>22069</v>
      </c>
      <c r="F469" s="46">
        <v>357.61099999999999</v>
      </c>
      <c r="G469" s="46">
        <v>22.314800000000002</v>
      </c>
      <c r="H469" s="46">
        <v>317</v>
      </c>
      <c r="I469" s="46">
        <v>415</v>
      </c>
      <c r="J469" s="46">
        <v>1361.3</v>
      </c>
      <c r="K469" s="46">
        <v>9.3923000000000005</v>
      </c>
      <c r="L469" s="46">
        <v>1343</v>
      </c>
      <c r="M469" s="46">
        <v>1383</v>
      </c>
      <c r="N469" s="46">
        <v>146.57900000000001</v>
      </c>
      <c r="O469" s="46">
        <v>58.900799999999997</v>
      </c>
      <c r="P469" s="46">
        <v>32</v>
      </c>
      <c r="Q469" s="46">
        <v>200</v>
      </c>
      <c r="R469" s="46">
        <v>15.7529</v>
      </c>
      <c r="S469" s="46">
        <v>6.9096299999999999</v>
      </c>
      <c r="T469" s="46">
        <v>3</v>
      </c>
      <c r="U469" s="46">
        <v>33</v>
      </c>
      <c r="V469" s="46">
        <v>71.411299999999997</v>
      </c>
      <c r="W469" s="46">
        <v>9.8451699999999995</v>
      </c>
      <c r="X469" s="46">
        <v>44</v>
      </c>
      <c r="Y469" s="46">
        <v>100</v>
      </c>
      <c r="Z469" s="46">
        <v>675.81700000000001</v>
      </c>
      <c r="AA469" s="46">
        <v>58.211599999999997</v>
      </c>
      <c r="AB469" s="46">
        <v>568</v>
      </c>
      <c r="AC469" s="46">
        <v>843</v>
      </c>
      <c r="AD469" s="46">
        <v>14914600</v>
      </c>
      <c r="AE469" s="46">
        <v>511.98399999999998</v>
      </c>
      <c r="AF469" s="46">
        <v>43.230899999999998</v>
      </c>
      <c r="AG469" s="46">
        <v>432</v>
      </c>
      <c r="AH469" s="46">
        <v>635</v>
      </c>
      <c r="AI469" s="46">
        <v>11299000</v>
      </c>
      <c r="AJ469" s="46">
        <v>468.98700000000002</v>
      </c>
      <c r="AK469" s="46">
        <v>39.339599999999997</v>
      </c>
      <c r="AL469" s="46">
        <v>396</v>
      </c>
      <c r="AM469" s="46">
        <v>580</v>
      </c>
      <c r="AN469" s="46">
        <v>10350100</v>
      </c>
      <c r="AO469" s="46">
        <v>2.1187800000000001</v>
      </c>
      <c r="AP469" s="46">
        <v>0.83959499999999998</v>
      </c>
      <c r="AQ469" s="46">
        <v>0.48447699999999999</v>
      </c>
      <c r="AR469" s="46">
        <v>4.5979299999999999</v>
      </c>
      <c r="AS469" s="46">
        <v>46759.4</v>
      </c>
      <c r="AT469" s="46">
        <v>2.2602600000000002</v>
      </c>
      <c r="AU469" s="46">
        <v>0.51231899999999997</v>
      </c>
      <c r="AV469" s="46">
        <v>4.8278600000000003</v>
      </c>
      <c r="AW469" s="46">
        <v>0.87055099999999996</v>
      </c>
      <c r="AX469" s="46">
        <v>49881.8</v>
      </c>
      <c r="AY469" s="46">
        <v>3.41771</v>
      </c>
      <c r="AZ469" s="46">
        <v>1.1333899999999999</v>
      </c>
      <c r="BA469" s="46">
        <v>1.06786</v>
      </c>
      <c r="BB469" s="46">
        <v>6.7858400000000003</v>
      </c>
      <c r="BC469" s="46">
        <v>75425.399999999994</v>
      </c>
    </row>
    <row r="470" spans="1:55" x14ac:dyDescent="0.25">
      <c r="A470" s="49" t="s">
        <v>2886</v>
      </c>
      <c r="B470" s="38" t="s">
        <v>440</v>
      </c>
      <c r="C470" s="45" t="s">
        <v>2144</v>
      </c>
      <c r="D470" s="46">
        <v>273</v>
      </c>
      <c r="E470" s="80">
        <v>15768</v>
      </c>
      <c r="F470" s="46">
        <v>348.589</v>
      </c>
      <c r="G470" s="46">
        <v>27.940200000000001</v>
      </c>
      <c r="H470" s="46">
        <v>304</v>
      </c>
      <c r="I470" s="46">
        <v>416</v>
      </c>
      <c r="J470" s="46">
        <v>1359.07</v>
      </c>
      <c r="K470" s="46">
        <v>8.9913799999999995</v>
      </c>
      <c r="L470" s="46">
        <v>1343</v>
      </c>
      <c r="M470" s="46">
        <v>1373</v>
      </c>
      <c r="N470" s="46">
        <v>158.80199999999999</v>
      </c>
      <c r="O470" s="46">
        <v>61.036499999999997</v>
      </c>
      <c r="P470" s="46">
        <v>18</v>
      </c>
      <c r="Q470" s="46">
        <v>200</v>
      </c>
      <c r="R470" s="46">
        <v>14.992100000000001</v>
      </c>
      <c r="S470" s="46">
        <v>2.0160300000000002</v>
      </c>
      <c r="T470" s="46">
        <v>13</v>
      </c>
      <c r="U470" s="46">
        <v>26</v>
      </c>
      <c r="V470" s="46">
        <v>73.697599999999994</v>
      </c>
      <c r="W470" s="46">
        <v>5.3961600000000001</v>
      </c>
      <c r="X470" s="46">
        <v>60</v>
      </c>
      <c r="Y470" s="46">
        <v>80</v>
      </c>
      <c r="Z470" s="46">
        <v>672.77099999999996</v>
      </c>
      <c r="AA470" s="46">
        <v>46.239400000000003</v>
      </c>
      <c r="AB470" s="46">
        <v>590</v>
      </c>
      <c r="AC470" s="46">
        <v>791</v>
      </c>
      <c r="AD470" s="46">
        <v>10608300</v>
      </c>
      <c r="AE470" s="46">
        <v>509.50900000000001</v>
      </c>
      <c r="AF470" s="46">
        <v>34.857300000000002</v>
      </c>
      <c r="AG470" s="46">
        <v>448</v>
      </c>
      <c r="AH470" s="46">
        <v>598</v>
      </c>
      <c r="AI470" s="46">
        <v>8033940</v>
      </c>
      <c r="AJ470" s="46">
        <v>466.65800000000002</v>
      </c>
      <c r="AK470" s="46">
        <v>31.867999999999999</v>
      </c>
      <c r="AL470" s="46">
        <v>411</v>
      </c>
      <c r="AM470" s="46">
        <v>548</v>
      </c>
      <c r="AN470" s="46">
        <v>7358260</v>
      </c>
      <c r="AO470" s="46">
        <v>2.1190899999999999</v>
      </c>
      <c r="AP470" s="46">
        <v>0.95509100000000002</v>
      </c>
      <c r="AQ470" s="46">
        <v>0.40648600000000001</v>
      </c>
      <c r="AR470" s="46">
        <v>4.9269299999999996</v>
      </c>
      <c r="AS470" s="46">
        <v>33413.800000000003</v>
      </c>
      <c r="AT470" s="46">
        <v>2.2553000000000001</v>
      </c>
      <c r="AU470" s="46">
        <v>0.43104999999999999</v>
      </c>
      <c r="AV470" s="46">
        <v>5.1682600000000001</v>
      </c>
      <c r="AW470" s="46">
        <v>0.99900199999999995</v>
      </c>
      <c r="AX470" s="46">
        <v>35561.5</v>
      </c>
      <c r="AY470" s="46">
        <v>3.39818</v>
      </c>
      <c r="AZ470" s="46">
        <v>1.32046</v>
      </c>
      <c r="BA470" s="46">
        <v>0.77956000000000003</v>
      </c>
      <c r="BB470" s="46">
        <v>7.2390499999999998</v>
      </c>
      <c r="BC470" s="46">
        <v>53582.5</v>
      </c>
    </row>
    <row r="471" spans="1:55" x14ac:dyDescent="0.25">
      <c r="A471" s="49" t="s">
        <v>2887</v>
      </c>
      <c r="B471" s="38" t="s">
        <v>550</v>
      </c>
      <c r="C471" s="45" t="s">
        <v>2145</v>
      </c>
      <c r="D471" s="46">
        <v>274</v>
      </c>
      <c r="E471" s="80">
        <v>21336</v>
      </c>
      <c r="F471" s="46">
        <v>406.113</v>
      </c>
      <c r="G471" s="46">
        <v>36.837600000000002</v>
      </c>
      <c r="H471" s="46">
        <v>334</v>
      </c>
      <c r="I471" s="46">
        <v>470</v>
      </c>
      <c r="J471" s="46">
        <v>1436.42</v>
      </c>
      <c r="K471" s="46">
        <v>9.4485299999999999</v>
      </c>
      <c r="L471" s="46">
        <v>1418</v>
      </c>
      <c r="M471" s="46">
        <v>1459</v>
      </c>
      <c r="N471" s="46">
        <v>160.97200000000001</v>
      </c>
      <c r="O471" s="46">
        <v>39.628900000000002</v>
      </c>
      <c r="P471" s="46">
        <v>75</v>
      </c>
      <c r="Q471" s="46">
        <v>200</v>
      </c>
      <c r="R471" s="46">
        <v>24.9817</v>
      </c>
      <c r="S471" s="46">
        <v>0.42714800000000003</v>
      </c>
      <c r="T471" s="46">
        <v>15</v>
      </c>
      <c r="U471" s="46">
        <v>25</v>
      </c>
      <c r="V471" s="46">
        <v>90.501400000000004</v>
      </c>
      <c r="W471" s="46">
        <v>11.8147</v>
      </c>
      <c r="X471" s="46">
        <v>60</v>
      </c>
      <c r="Y471" s="46">
        <v>100</v>
      </c>
      <c r="Z471" s="46">
        <v>721.62099999999998</v>
      </c>
      <c r="AA471" s="46">
        <v>65.252200000000002</v>
      </c>
      <c r="AB471" s="46">
        <v>542</v>
      </c>
      <c r="AC471" s="46">
        <v>852</v>
      </c>
      <c r="AD471" s="46">
        <v>15396500</v>
      </c>
      <c r="AE471" s="46">
        <v>544.56100000000004</v>
      </c>
      <c r="AF471" s="46">
        <v>48.519199999999998</v>
      </c>
      <c r="AG471" s="46">
        <v>412</v>
      </c>
      <c r="AH471" s="46">
        <v>642</v>
      </c>
      <c r="AI471" s="46">
        <v>11618800</v>
      </c>
      <c r="AJ471" s="46">
        <v>498.23200000000003</v>
      </c>
      <c r="AK471" s="46">
        <v>44.193100000000001</v>
      </c>
      <c r="AL471" s="46">
        <v>377</v>
      </c>
      <c r="AM471" s="46">
        <v>587</v>
      </c>
      <c r="AN471" s="46">
        <v>10630300</v>
      </c>
      <c r="AO471" s="46">
        <v>2.6845400000000001</v>
      </c>
      <c r="AP471" s="46">
        <v>0.824519</v>
      </c>
      <c r="AQ471" s="46">
        <v>1.0956699999999999</v>
      </c>
      <c r="AR471" s="46">
        <v>4.7963899999999997</v>
      </c>
      <c r="AS471" s="46">
        <v>57277.4</v>
      </c>
      <c r="AT471" s="46">
        <v>2.84334</v>
      </c>
      <c r="AU471" s="46">
        <v>1.19987</v>
      </c>
      <c r="AV471" s="46">
        <v>5.0372700000000004</v>
      </c>
      <c r="AW471" s="46">
        <v>0.85354300000000005</v>
      </c>
      <c r="AX471" s="46">
        <v>60665.599999999999</v>
      </c>
      <c r="AY471" s="46">
        <v>4.1900000000000004</v>
      </c>
      <c r="AZ471" s="46">
        <v>1.12721</v>
      </c>
      <c r="BA471" s="46">
        <v>2.0207000000000002</v>
      </c>
      <c r="BB471" s="46">
        <v>7.0169899999999998</v>
      </c>
      <c r="BC471" s="46">
        <v>89397.7</v>
      </c>
    </row>
    <row r="472" spans="1:55" x14ac:dyDescent="0.25">
      <c r="A472" s="49" t="s">
        <v>2888</v>
      </c>
      <c r="B472" s="38" t="s">
        <v>505</v>
      </c>
      <c r="C472" s="45" t="s">
        <v>2146</v>
      </c>
      <c r="D472" s="46">
        <v>275</v>
      </c>
      <c r="E472" s="80">
        <v>54244</v>
      </c>
      <c r="F472" s="46">
        <v>271.40100000000001</v>
      </c>
      <c r="G472" s="46">
        <v>9.3142200000000006</v>
      </c>
      <c r="H472" s="46">
        <v>251</v>
      </c>
      <c r="I472" s="46">
        <v>292</v>
      </c>
      <c r="J472" s="46">
        <v>1414.85</v>
      </c>
      <c r="K472" s="46">
        <v>8.7735900000000004</v>
      </c>
      <c r="L472" s="46">
        <v>1395</v>
      </c>
      <c r="M472" s="46">
        <v>1435</v>
      </c>
      <c r="N472" s="46">
        <v>200</v>
      </c>
      <c r="O472" s="46">
        <v>0</v>
      </c>
      <c r="P472" s="46">
        <v>200</v>
      </c>
      <c r="Q472" s="46">
        <v>200</v>
      </c>
      <c r="R472" s="46">
        <v>9.9724199999999996</v>
      </c>
      <c r="S472" s="46">
        <v>3.51999</v>
      </c>
      <c r="T472" s="46">
        <v>3</v>
      </c>
      <c r="U472" s="46">
        <v>15</v>
      </c>
      <c r="V472" s="46">
        <v>54.2117</v>
      </c>
      <c r="W472" s="46">
        <v>6.2513399999999999</v>
      </c>
      <c r="X472" s="46">
        <v>40</v>
      </c>
      <c r="Y472" s="46">
        <v>80</v>
      </c>
      <c r="Z472" s="46">
        <v>481.83300000000003</v>
      </c>
      <c r="AA472" s="46">
        <v>22.2075</v>
      </c>
      <c r="AB472" s="46">
        <v>439</v>
      </c>
      <c r="AC472" s="46">
        <v>568</v>
      </c>
      <c r="AD472" s="46">
        <v>26136500</v>
      </c>
      <c r="AE472" s="46">
        <v>366.26299999999998</v>
      </c>
      <c r="AF472" s="46">
        <v>16.572399999999998</v>
      </c>
      <c r="AG472" s="46">
        <v>334</v>
      </c>
      <c r="AH472" s="46">
        <v>430</v>
      </c>
      <c r="AI472" s="46">
        <v>19867600</v>
      </c>
      <c r="AJ472" s="46">
        <v>335.86900000000003</v>
      </c>
      <c r="AK472" s="46">
        <v>15.0962</v>
      </c>
      <c r="AL472" s="46">
        <v>306</v>
      </c>
      <c r="AM472" s="46">
        <v>394</v>
      </c>
      <c r="AN472" s="46">
        <v>18218900</v>
      </c>
      <c r="AO472" s="46">
        <v>1.3169</v>
      </c>
      <c r="AP472" s="46">
        <v>0.25777800000000001</v>
      </c>
      <c r="AQ472" s="46">
        <v>0.90986500000000003</v>
      </c>
      <c r="AR472" s="46">
        <v>1.7978000000000001</v>
      </c>
      <c r="AS472" s="46">
        <v>71434</v>
      </c>
      <c r="AT472" s="46">
        <v>1.4316599999999999</v>
      </c>
      <c r="AU472" s="46">
        <v>1.0090300000000001</v>
      </c>
      <c r="AV472" s="46">
        <v>1.93004</v>
      </c>
      <c r="AW472" s="46">
        <v>0.26748899999999998</v>
      </c>
      <c r="AX472" s="46">
        <v>77659.199999999997</v>
      </c>
      <c r="AY472" s="46">
        <v>2.26369</v>
      </c>
      <c r="AZ472" s="46">
        <v>0.33828900000000001</v>
      </c>
      <c r="BA472" s="46">
        <v>1.7174100000000001</v>
      </c>
      <c r="BB472" s="46">
        <v>2.9059300000000001</v>
      </c>
      <c r="BC472" s="46">
        <v>122792</v>
      </c>
    </row>
    <row r="473" spans="1:55" x14ac:dyDescent="0.25">
      <c r="A473" s="49" t="s">
        <v>2889</v>
      </c>
      <c r="B473" s="38" t="s">
        <v>1056</v>
      </c>
      <c r="C473" s="45" t="s">
        <v>2147</v>
      </c>
      <c r="D473" s="46">
        <v>276</v>
      </c>
      <c r="E473" s="80">
        <v>36010</v>
      </c>
      <c r="F473" s="46">
        <v>505.03</v>
      </c>
      <c r="G473" s="46">
        <v>3.6495299999999999</v>
      </c>
      <c r="H473" s="46">
        <v>500</v>
      </c>
      <c r="I473" s="46">
        <v>517</v>
      </c>
      <c r="J473" s="46">
        <v>1203.04</v>
      </c>
      <c r="K473" s="46">
        <v>8.2405100000000004</v>
      </c>
      <c r="L473" s="46">
        <v>1184</v>
      </c>
      <c r="M473" s="46">
        <v>1219</v>
      </c>
      <c r="N473" s="46">
        <v>200</v>
      </c>
      <c r="O473" s="46">
        <v>0</v>
      </c>
      <c r="P473" s="46">
        <v>200</v>
      </c>
      <c r="Q473" s="46">
        <v>200</v>
      </c>
      <c r="R473" s="46">
        <v>13.547800000000001</v>
      </c>
      <c r="S473" s="46">
        <v>8.7919800000000006</v>
      </c>
      <c r="T473" s="46">
        <v>3</v>
      </c>
      <c r="U473" s="46">
        <v>45</v>
      </c>
      <c r="V473" s="46">
        <v>55.549700000000001</v>
      </c>
      <c r="W473" s="46">
        <v>17.079000000000001</v>
      </c>
      <c r="X473" s="46">
        <v>13</v>
      </c>
      <c r="Y473" s="46">
        <v>100</v>
      </c>
      <c r="Z473" s="46">
        <v>998.83399999999995</v>
      </c>
      <c r="AA473" s="46">
        <v>85.449100000000001</v>
      </c>
      <c r="AB473" s="46">
        <v>807</v>
      </c>
      <c r="AC473" s="46">
        <v>1288</v>
      </c>
      <c r="AD473" s="46">
        <v>35968000</v>
      </c>
      <c r="AE473" s="46">
        <v>759.19299999999998</v>
      </c>
      <c r="AF473" s="46">
        <v>62.156399999999998</v>
      </c>
      <c r="AG473" s="46">
        <v>619</v>
      </c>
      <c r="AH473" s="46">
        <v>970</v>
      </c>
      <c r="AI473" s="46">
        <v>27338500</v>
      </c>
      <c r="AJ473" s="46">
        <v>696.17899999999997</v>
      </c>
      <c r="AK473" s="46">
        <v>56.194299999999998</v>
      </c>
      <c r="AL473" s="46">
        <v>569</v>
      </c>
      <c r="AM473" s="46">
        <v>887</v>
      </c>
      <c r="AN473" s="46">
        <v>25069400</v>
      </c>
      <c r="AO473" s="46">
        <v>11.355700000000001</v>
      </c>
      <c r="AP473" s="46">
        <v>1.69998</v>
      </c>
      <c r="AQ473" s="46">
        <v>6.5994200000000003</v>
      </c>
      <c r="AR473" s="46">
        <v>19.288599999999999</v>
      </c>
      <c r="AS473" s="46">
        <v>408918</v>
      </c>
      <c r="AT473" s="46">
        <v>11.843999999999999</v>
      </c>
      <c r="AU473" s="46">
        <v>6.9019899999999996</v>
      </c>
      <c r="AV473" s="46">
        <v>20.0822</v>
      </c>
      <c r="AW473" s="46">
        <v>1.7681100000000001</v>
      </c>
      <c r="AX473" s="46">
        <v>426502</v>
      </c>
      <c r="AY473" s="46">
        <v>16.168099999999999</v>
      </c>
      <c r="AZ473" s="46">
        <v>2.28539</v>
      </c>
      <c r="BA473" s="46">
        <v>9.7647600000000008</v>
      </c>
      <c r="BB473" s="46">
        <v>26.9392</v>
      </c>
      <c r="BC473" s="46">
        <v>582212</v>
      </c>
    </row>
    <row r="474" spans="1:55" x14ac:dyDescent="0.25">
      <c r="A474" s="49" t="s">
        <v>2890</v>
      </c>
      <c r="B474" s="38" t="s">
        <v>711</v>
      </c>
      <c r="C474" s="45" t="s">
        <v>2148</v>
      </c>
      <c r="D474" s="46">
        <v>277</v>
      </c>
      <c r="E474" s="80">
        <v>11786</v>
      </c>
      <c r="F474" s="46">
        <v>250.251</v>
      </c>
      <c r="G474" s="46">
        <v>2.4668999999999999</v>
      </c>
      <c r="H474" s="46">
        <v>246</v>
      </c>
      <c r="I474" s="46">
        <v>264</v>
      </c>
      <c r="J474" s="46">
        <v>1471.75</v>
      </c>
      <c r="K474" s="46">
        <v>4.0614800000000004</v>
      </c>
      <c r="L474" s="46">
        <v>1458</v>
      </c>
      <c r="M474" s="46">
        <v>1478</v>
      </c>
      <c r="N474" s="46">
        <v>200</v>
      </c>
      <c r="O474" s="46">
        <v>0</v>
      </c>
      <c r="P474" s="46">
        <v>200</v>
      </c>
      <c r="Q474" s="46">
        <v>200</v>
      </c>
      <c r="R474" s="46">
        <v>9.7983899999999995</v>
      </c>
      <c r="S474" s="46">
        <v>6.2689199999999996</v>
      </c>
      <c r="T474" s="46">
        <v>3</v>
      </c>
      <c r="U474" s="46">
        <v>45</v>
      </c>
      <c r="V474" s="46">
        <v>57.742699999999999</v>
      </c>
      <c r="W474" s="46">
        <v>5.3483400000000003</v>
      </c>
      <c r="X474" s="46">
        <v>49</v>
      </c>
      <c r="Y474" s="46">
        <v>75</v>
      </c>
      <c r="Z474" s="46">
        <v>429.839</v>
      </c>
      <c r="AA474" s="46">
        <v>11.2346</v>
      </c>
      <c r="AB474" s="46">
        <v>408</v>
      </c>
      <c r="AC474" s="46">
        <v>484</v>
      </c>
      <c r="AD474" s="46">
        <v>5037720</v>
      </c>
      <c r="AE474" s="46">
        <v>326.44600000000003</v>
      </c>
      <c r="AF474" s="46">
        <v>8.2000700000000002</v>
      </c>
      <c r="AG474" s="46">
        <v>311</v>
      </c>
      <c r="AH474" s="46">
        <v>366</v>
      </c>
      <c r="AI474" s="46">
        <v>3825950</v>
      </c>
      <c r="AJ474" s="46">
        <v>299.27999999999997</v>
      </c>
      <c r="AK474" s="46">
        <v>7.4444600000000003</v>
      </c>
      <c r="AL474" s="46">
        <v>285</v>
      </c>
      <c r="AM474" s="46">
        <v>335</v>
      </c>
      <c r="AN474" s="46">
        <v>3507560</v>
      </c>
      <c r="AO474" s="46">
        <v>0.87911799999999996</v>
      </c>
      <c r="AP474" s="46">
        <v>0.18786700000000001</v>
      </c>
      <c r="AQ474" s="46">
        <v>0.43699399999999999</v>
      </c>
      <c r="AR474" s="46">
        <v>2.3930899999999999</v>
      </c>
      <c r="AS474" s="46">
        <v>10303.299999999999</v>
      </c>
      <c r="AT474" s="46">
        <v>0.97619800000000001</v>
      </c>
      <c r="AU474" s="46">
        <v>0.46286699999999997</v>
      </c>
      <c r="AV474" s="46">
        <v>2.5485799999999998</v>
      </c>
      <c r="AW474" s="46">
        <v>0.196494</v>
      </c>
      <c r="AX474" s="46">
        <v>11441</v>
      </c>
      <c r="AY474" s="46">
        <v>1.6624699999999999</v>
      </c>
      <c r="AZ474" s="46">
        <v>0.25295899999999999</v>
      </c>
      <c r="BA474" s="46">
        <v>0.83887</v>
      </c>
      <c r="BB474" s="46">
        <v>3.63178</v>
      </c>
      <c r="BC474" s="46">
        <v>19484.099999999999</v>
      </c>
    </row>
    <row r="475" spans="1:55" x14ac:dyDescent="0.25">
      <c r="A475" s="49" t="s">
        <v>2891</v>
      </c>
      <c r="B475" s="38" t="s">
        <v>927</v>
      </c>
      <c r="C475" s="45" t="s">
        <v>2149</v>
      </c>
      <c r="D475" s="46">
        <v>278</v>
      </c>
      <c r="E475" s="80">
        <v>37238</v>
      </c>
      <c r="F475" s="46">
        <v>345.98200000000003</v>
      </c>
      <c r="G475" s="46">
        <v>15.870100000000001</v>
      </c>
      <c r="H475" s="46">
        <v>320</v>
      </c>
      <c r="I475" s="46">
        <v>378</v>
      </c>
      <c r="J475" s="46">
        <v>1334.72</v>
      </c>
      <c r="K475" s="46">
        <v>9.8303899999999995</v>
      </c>
      <c r="L475" s="46">
        <v>1314</v>
      </c>
      <c r="M475" s="46">
        <v>1356</v>
      </c>
      <c r="N475" s="46">
        <v>200</v>
      </c>
      <c r="O475" s="46">
        <v>0</v>
      </c>
      <c r="P475" s="46">
        <v>200</v>
      </c>
      <c r="Q475" s="46">
        <v>200</v>
      </c>
      <c r="R475" s="46">
        <v>11.0617</v>
      </c>
      <c r="S475" s="46">
        <v>2.83725</v>
      </c>
      <c r="T475" s="46">
        <v>4</v>
      </c>
      <c r="U475" s="46">
        <v>19</v>
      </c>
      <c r="V475" s="46">
        <v>56.931399999999996</v>
      </c>
      <c r="W475" s="46">
        <v>8.7110599999999998</v>
      </c>
      <c r="X475" s="46">
        <v>38</v>
      </c>
      <c r="Y475" s="46">
        <v>86</v>
      </c>
      <c r="Z475" s="46">
        <v>640.53899999999999</v>
      </c>
      <c r="AA475" s="46">
        <v>37.071800000000003</v>
      </c>
      <c r="AB475" s="46">
        <v>565</v>
      </c>
      <c r="AC475" s="46">
        <v>775</v>
      </c>
      <c r="AD475" s="46">
        <v>23852400</v>
      </c>
      <c r="AE475" s="46">
        <v>486.69799999999998</v>
      </c>
      <c r="AF475" s="46">
        <v>27.590599999999998</v>
      </c>
      <c r="AG475" s="46">
        <v>430</v>
      </c>
      <c r="AH475" s="46">
        <v>586</v>
      </c>
      <c r="AI475" s="46">
        <v>18123700</v>
      </c>
      <c r="AJ475" s="46">
        <v>446.24900000000002</v>
      </c>
      <c r="AK475" s="46">
        <v>25.1358</v>
      </c>
      <c r="AL475" s="46">
        <v>395</v>
      </c>
      <c r="AM475" s="46">
        <v>537</v>
      </c>
      <c r="AN475" s="46">
        <v>16617400</v>
      </c>
      <c r="AO475" s="46">
        <v>3.13598</v>
      </c>
      <c r="AP475" s="46">
        <v>0.57304500000000003</v>
      </c>
      <c r="AQ475" s="46">
        <v>1.6081700000000001</v>
      </c>
      <c r="AR475" s="46">
        <v>4.7968200000000003</v>
      </c>
      <c r="AS475" s="46">
        <v>116778</v>
      </c>
      <c r="AT475" s="46">
        <v>3.31786</v>
      </c>
      <c r="AU475" s="46">
        <v>1.7296499999999999</v>
      </c>
      <c r="AV475" s="46">
        <v>5.04169</v>
      </c>
      <c r="AW475" s="46">
        <v>0.594804</v>
      </c>
      <c r="AX475" s="46">
        <v>123550</v>
      </c>
      <c r="AY475" s="46">
        <v>4.7535499999999997</v>
      </c>
      <c r="AZ475" s="46">
        <v>0.77281599999999995</v>
      </c>
      <c r="BA475" s="46">
        <v>2.7368399999999999</v>
      </c>
      <c r="BB475" s="46">
        <v>6.9981</v>
      </c>
      <c r="BC475" s="46">
        <v>177013</v>
      </c>
    </row>
    <row r="476" spans="1:55" x14ac:dyDescent="0.25">
      <c r="A476" s="49" t="s">
        <v>2892</v>
      </c>
      <c r="B476" s="38" t="s">
        <v>519</v>
      </c>
      <c r="C476" s="45" t="s">
        <v>2150</v>
      </c>
      <c r="D476" s="46">
        <v>281</v>
      </c>
      <c r="E476" s="80">
        <v>17697</v>
      </c>
      <c r="F476" s="46">
        <v>728.56100000000004</v>
      </c>
      <c r="G476" s="46">
        <v>12.602399999999999</v>
      </c>
      <c r="H476" s="46">
        <v>698</v>
      </c>
      <c r="I476" s="46">
        <v>743</v>
      </c>
      <c r="J476" s="46">
        <v>1063.74</v>
      </c>
      <c r="K476" s="46">
        <v>4.8958399999999997</v>
      </c>
      <c r="L476" s="46">
        <v>1053</v>
      </c>
      <c r="M476" s="46">
        <v>1073</v>
      </c>
      <c r="N476" s="46">
        <v>196.96700000000001</v>
      </c>
      <c r="O476" s="46">
        <v>21.9421</v>
      </c>
      <c r="P476" s="46">
        <v>22</v>
      </c>
      <c r="Q476" s="46">
        <v>200</v>
      </c>
      <c r="R476" s="46">
        <v>24.156199999999998</v>
      </c>
      <c r="S476" s="46">
        <v>12.537800000000001</v>
      </c>
      <c r="T476" s="46">
        <v>3</v>
      </c>
      <c r="U476" s="46">
        <v>45</v>
      </c>
      <c r="V476" s="46">
        <v>85.4756</v>
      </c>
      <c r="W476" s="46">
        <v>15.4651</v>
      </c>
      <c r="X476" s="46">
        <v>13</v>
      </c>
      <c r="Y476" s="46">
        <v>100</v>
      </c>
      <c r="Z476" s="46">
        <v>1904.14</v>
      </c>
      <c r="AA476" s="46">
        <v>164.81800000000001</v>
      </c>
      <c r="AB476" s="46">
        <v>1261</v>
      </c>
      <c r="AC476" s="46">
        <v>2116</v>
      </c>
      <c r="AD476" s="46">
        <v>33697600</v>
      </c>
      <c r="AE476" s="46">
        <v>1438.84</v>
      </c>
      <c r="AF476" s="46">
        <v>120.55800000000001</v>
      </c>
      <c r="AG476" s="46">
        <v>967</v>
      </c>
      <c r="AH476" s="46">
        <v>1595</v>
      </c>
      <c r="AI476" s="46">
        <v>25463100</v>
      </c>
      <c r="AJ476" s="46">
        <v>1316.95</v>
      </c>
      <c r="AK476" s="46">
        <v>109.23699999999999</v>
      </c>
      <c r="AL476" s="46">
        <v>889</v>
      </c>
      <c r="AM476" s="46">
        <v>1459</v>
      </c>
      <c r="AN476" s="46">
        <v>23306000</v>
      </c>
      <c r="AO476" s="46">
        <v>28.2575</v>
      </c>
      <c r="AP476" s="46">
        <v>3.3915799999999998</v>
      </c>
      <c r="AQ476" s="46">
        <v>13.2203</v>
      </c>
      <c r="AR476" s="46">
        <v>37.090499999999999</v>
      </c>
      <c r="AS476" s="46">
        <v>500072</v>
      </c>
      <c r="AT476" s="46">
        <v>29.3371</v>
      </c>
      <c r="AU476" s="46">
        <v>13.777200000000001</v>
      </c>
      <c r="AV476" s="46">
        <v>38.606900000000003</v>
      </c>
      <c r="AW476" s="46">
        <v>3.5146600000000001</v>
      </c>
      <c r="AX476" s="46">
        <v>519179</v>
      </c>
      <c r="AY476" s="46">
        <v>40.950499999999998</v>
      </c>
      <c r="AZ476" s="46">
        <v>4.82986</v>
      </c>
      <c r="BA476" s="46">
        <v>19.364999999999998</v>
      </c>
      <c r="BB476" s="46">
        <v>52.947899999999997</v>
      </c>
      <c r="BC476" s="46">
        <v>724700</v>
      </c>
    </row>
    <row r="477" spans="1:55" x14ac:dyDescent="0.25">
      <c r="A477" s="49" t="s">
        <v>2893</v>
      </c>
      <c r="B477" s="38" t="s">
        <v>1063</v>
      </c>
      <c r="C477" s="45" t="s">
        <v>2151</v>
      </c>
      <c r="D477" s="46">
        <v>282</v>
      </c>
      <c r="E477" s="80">
        <v>16503</v>
      </c>
      <c r="F477" s="46">
        <v>433.31700000000001</v>
      </c>
      <c r="G477" s="46">
        <v>5.02203</v>
      </c>
      <c r="H477" s="46">
        <v>423</v>
      </c>
      <c r="I477" s="46">
        <v>442</v>
      </c>
      <c r="J477" s="46">
        <v>1291.2</v>
      </c>
      <c r="K477" s="46">
        <v>3.7521800000000001</v>
      </c>
      <c r="L477" s="46">
        <v>1283</v>
      </c>
      <c r="M477" s="46">
        <v>1299</v>
      </c>
      <c r="N477" s="46">
        <v>200</v>
      </c>
      <c r="O477" s="46">
        <v>0</v>
      </c>
      <c r="P477" s="46">
        <v>200</v>
      </c>
      <c r="Q477" s="46">
        <v>200</v>
      </c>
      <c r="R477" s="46">
        <v>7.6854500000000003</v>
      </c>
      <c r="S477" s="46">
        <v>9.7033299999999993</v>
      </c>
      <c r="T477" s="46">
        <v>3</v>
      </c>
      <c r="U477" s="46">
        <v>36</v>
      </c>
      <c r="V477" s="46">
        <v>38.201599999999999</v>
      </c>
      <c r="W477" s="46">
        <v>16.041399999999999</v>
      </c>
      <c r="X477" s="46">
        <v>19</v>
      </c>
      <c r="Y477" s="46">
        <v>75</v>
      </c>
      <c r="Z477" s="46">
        <v>721.36400000000003</v>
      </c>
      <c r="AA477" s="46">
        <v>61.319299999999998</v>
      </c>
      <c r="AB477" s="46">
        <v>642</v>
      </c>
      <c r="AC477" s="46">
        <v>870</v>
      </c>
      <c r="AD477" s="46">
        <v>11904700</v>
      </c>
      <c r="AE477" s="46">
        <v>550.22</v>
      </c>
      <c r="AF477" s="46">
        <v>44.8063</v>
      </c>
      <c r="AG477" s="46">
        <v>492</v>
      </c>
      <c r="AH477" s="46">
        <v>658</v>
      </c>
      <c r="AI477" s="46">
        <v>9080280</v>
      </c>
      <c r="AJ477" s="46">
        <v>505.072</v>
      </c>
      <c r="AK477" s="46">
        <v>40.573300000000003</v>
      </c>
      <c r="AL477" s="46">
        <v>452</v>
      </c>
      <c r="AM477" s="46">
        <v>603</v>
      </c>
      <c r="AN477" s="46">
        <v>8335200</v>
      </c>
      <c r="AO477" s="46">
        <v>6.6360799999999998</v>
      </c>
      <c r="AP477" s="46">
        <v>0.66056999999999999</v>
      </c>
      <c r="AQ477" s="46">
        <v>5.4104900000000002</v>
      </c>
      <c r="AR477" s="46">
        <v>8.2685899999999997</v>
      </c>
      <c r="AS477" s="46">
        <v>109515</v>
      </c>
      <c r="AT477" s="46">
        <v>6.9542400000000004</v>
      </c>
      <c r="AU477" s="46">
        <v>5.6829900000000002</v>
      </c>
      <c r="AV477" s="46">
        <v>8.6355699999999995</v>
      </c>
      <c r="AW477" s="46">
        <v>0.68561000000000005</v>
      </c>
      <c r="AX477" s="46">
        <v>114766</v>
      </c>
      <c r="AY477" s="46">
        <v>9.4967799999999993</v>
      </c>
      <c r="AZ477" s="46">
        <v>0.88468899999999995</v>
      </c>
      <c r="BA477" s="46">
        <v>7.8431199999999999</v>
      </c>
      <c r="BB477" s="46">
        <v>11.7898</v>
      </c>
      <c r="BC477" s="46">
        <v>156725</v>
      </c>
    </row>
    <row r="478" spans="1:55" x14ac:dyDescent="0.25">
      <c r="A478" s="49" t="s">
        <v>2894</v>
      </c>
      <c r="B478" s="38" t="s">
        <v>2423</v>
      </c>
      <c r="C478" s="45" t="s">
        <v>2152</v>
      </c>
      <c r="D478" s="46">
        <v>284</v>
      </c>
      <c r="E478" s="80">
        <v>3980</v>
      </c>
      <c r="F478" s="46">
        <v>749.61400000000003</v>
      </c>
      <c r="G478" s="46">
        <v>19.870200000000001</v>
      </c>
      <c r="H478" s="46">
        <v>712</v>
      </c>
      <c r="I478" s="46">
        <v>774</v>
      </c>
      <c r="J478" s="46">
        <v>1092.32</v>
      </c>
      <c r="K478" s="46">
        <v>1.0902499999999999</v>
      </c>
      <c r="L478" s="46">
        <v>1091</v>
      </c>
      <c r="M478" s="46">
        <v>1096</v>
      </c>
      <c r="N478" s="46">
        <v>176.06700000000001</v>
      </c>
      <c r="O478" s="46">
        <v>35.338900000000002</v>
      </c>
      <c r="P478" s="46">
        <v>75</v>
      </c>
      <c r="Q478" s="46">
        <v>200</v>
      </c>
      <c r="R478" s="46">
        <v>12.219099999999999</v>
      </c>
      <c r="S478" s="46">
        <v>4.2431400000000004</v>
      </c>
      <c r="T478" s="46">
        <v>3</v>
      </c>
      <c r="U478" s="46">
        <v>15</v>
      </c>
      <c r="V478" s="46">
        <v>56.861600000000003</v>
      </c>
      <c r="W478" s="46">
        <v>16.177800000000001</v>
      </c>
      <c r="X478" s="46">
        <v>13</v>
      </c>
      <c r="Y478" s="46">
        <v>100</v>
      </c>
      <c r="Z478" s="46">
        <v>1569.08</v>
      </c>
      <c r="AA478" s="46">
        <v>127.265</v>
      </c>
      <c r="AB478" s="46">
        <v>1226</v>
      </c>
      <c r="AC478" s="46">
        <v>1933</v>
      </c>
      <c r="AD478" s="46">
        <v>6244950</v>
      </c>
      <c r="AE478" s="46">
        <v>1192.58</v>
      </c>
      <c r="AF478" s="46">
        <v>93.295299999999997</v>
      </c>
      <c r="AG478" s="46">
        <v>940</v>
      </c>
      <c r="AH478" s="46">
        <v>1457</v>
      </c>
      <c r="AI478" s="46">
        <v>4746470</v>
      </c>
      <c r="AJ478" s="46">
        <v>1093.6199999999999</v>
      </c>
      <c r="AK478" s="46">
        <v>84.518100000000004</v>
      </c>
      <c r="AL478" s="46">
        <v>865</v>
      </c>
      <c r="AM478" s="46">
        <v>1332</v>
      </c>
      <c r="AN478" s="46">
        <v>4352610</v>
      </c>
      <c r="AO478" s="46">
        <v>30.052800000000001</v>
      </c>
      <c r="AP478" s="46">
        <v>5.8289</v>
      </c>
      <c r="AQ478" s="46">
        <v>18.322700000000001</v>
      </c>
      <c r="AR478" s="46">
        <v>39.64</v>
      </c>
      <c r="AS478" s="46">
        <v>119610</v>
      </c>
      <c r="AT478" s="46">
        <v>31.2393</v>
      </c>
      <c r="AU478" s="46">
        <v>19.0548</v>
      </c>
      <c r="AV478" s="46">
        <v>41.257899999999999</v>
      </c>
      <c r="AW478" s="46">
        <v>6.0620500000000002</v>
      </c>
      <c r="AX478" s="46">
        <v>124332</v>
      </c>
      <c r="AY478" s="46">
        <v>42.996200000000002</v>
      </c>
      <c r="AZ478" s="46">
        <v>8.0609599999999997</v>
      </c>
      <c r="BA478" s="46">
        <v>26.683399999999999</v>
      </c>
      <c r="BB478" s="46">
        <v>55.828600000000002</v>
      </c>
      <c r="BC478" s="46">
        <v>171125</v>
      </c>
    </row>
    <row r="479" spans="1:55" x14ac:dyDescent="0.25">
      <c r="A479" s="49" t="s">
        <v>2895</v>
      </c>
      <c r="B479" s="38" t="s">
        <v>1073</v>
      </c>
      <c r="C479" s="45" t="s">
        <v>2153</v>
      </c>
      <c r="D479" s="46">
        <v>285</v>
      </c>
      <c r="E479" s="80">
        <v>40799</v>
      </c>
      <c r="F479" s="46">
        <v>274.589</v>
      </c>
      <c r="G479" s="46">
        <v>8.5369399999999995</v>
      </c>
      <c r="H479" s="46">
        <v>260</v>
      </c>
      <c r="I479" s="46">
        <v>297</v>
      </c>
      <c r="J479" s="46">
        <v>1437.97</v>
      </c>
      <c r="K479" s="46">
        <v>6.7333400000000001</v>
      </c>
      <c r="L479" s="46">
        <v>1420</v>
      </c>
      <c r="M479" s="46">
        <v>1453</v>
      </c>
      <c r="N479" s="46">
        <v>200</v>
      </c>
      <c r="O479" s="46">
        <v>0</v>
      </c>
      <c r="P479" s="46">
        <v>200</v>
      </c>
      <c r="Q479" s="46">
        <v>200</v>
      </c>
      <c r="R479" s="46">
        <v>9.1483100000000004</v>
      </c>
      <c r="S479" s="46">
        <v>4.1660000000000004</v>
      </c>
      <c r="T479" s="46">
        <v>3</v>
      </c>
      <c r="U479" s="46">
        <v>15</v>
      </c>
      <c r="V479" s="46">
        <v>56.237499999999997</v>
      </c>
      <c r="W479" s="46">
        <v>9.6192399999999996</v>
      </c>
      <c r="X479" s="46">
        <v>20</v>
      </c>
      <c r="Y479" s="46">
        <v>80</v>
      </c>
      <c r="Z479" s="46">
        <v>474.80799999999999</v>
      </c>
      <c r="AA479" s="46">
        <v>26.527899999999999</v>
      </c>
      <c r="AB479" s="46">
        <v>398</v>
      </c>
      <c r="AC479" s="46">
        <v>556</v>
      </c>
      <c r="AD479" s="46">
        <v>19371700</v>
      </c>
      <c r="AE479" s="46">
        <v>360.71699999999998</v>
      </c>
      <c r="AF479" s="46">
        <v>19.506699999999999</v>
      </c>
      <c r="AG479" s="46">
        <v>305</v>
      </c>
      <c r="AH479" s="46">
        <v>421</v>
      </c>
      <c r="AI479" s="46">
        <v>14716900</v>
      </c>
      <c r="AJ479" s="46">
        <v>330.73599999999999</v>
      </c>
      <c r="AK479" s="46">
        <v>17.7242</v>
      </c>
      <c r="AL479" s="46">
        <v>280</v>
      </c>
      <c r="AM479" s="46">
        <v>385</v>
      </c>
      <c r="AN479" s="46">
        <v>13493700</v>
      </c>
      <c r="AO479" s="46">
        <v>1.1022000000000001</v>
      </c>
      <c r="AP479" s="46">
        <v>0.20918500000000001</v>
      </c>
      <c r="AQ479" s="46">
        <v>0.52818100000000001</v>
      </c>
      <c r="AR479" s="46">
        <v>1.7371399999999999</v>
      </c>
      <c r="AS479" s="46">
        <v>44968.800000000003</v>
      </c>
      <c r="AT479" s="46">
        <v>1.2085600000000001</v>
      </c>
      <c r="AU479" s="46">
        <v>0.57890799999999998</v>
      </c>
      <c r="AV479" s="46">
        <v>1.8721399999999999</v>
      </c>
      <c r="AW479" s="46">
        <v>0.21767300000000001</v>
      </c>
      <c r="AX479" s="46">
        <v>49308.1</v>
      </c>
      <c r="AY479" s="46">
        <v>1.9791099999999999</v>
      </c>
      <c r="AZ479" s="46">
        <v>0.27074999999999999</v>
      </c>
      <c r="BA479" s="46">
        <v>1.19025</v>
      </c>
      <c r="BB479" s="46">
        <v>2.7858000000000001</v>
      </c>
      <c r="BC479" s="46">
        <v>80745.5</v>
      </c>
    </row>
    <row r="480" spans="1:55" x14ac:dyDescent="0.25">
      <c r="A480" s="49" t="s">
        <v>2896</v>
      </c>
      <c r="B480" s="38" t="s">
        <v>2424</v>
      </c>
      <c r="C480" s="45" t="s">
        <v>2154</v>
      </c>
      <c r="D480" s="46">
        <v>286</v>
      </c>
      <c r="E480" s="80">
        <v>1223</v>
      </c>
      <c r="F480" s="46">
        <v>278.25599999999997</v>
      </c>
      <c r="G480" s="46">
        <v>5.4398400000000002</v>
      </c>
      <c r="H480" s="46">
        <v>266</v>
      </c>
      <c r="I480" s="46">
        <v>291</v>
      </c>
      <c r="J480" s="46">
        <v>1448.92</v>
      </c>
      <c r="K480" s="46">
        <v>2.6798299999999999</v>
      </c>
      <c r="L480" s="46">
        <v>1444</v>
      </c>
      <c r="M480" s="46">
        <v>1454</v>
      </c>
      <c r="N480" s="46">
        <v>193.50899999999999</v>
      </c>
      <c r="O480" s="46">
        <v>31.770299999999999</v>
      </c>
      <c r="P480" s="46">
        <v>38</v>
      </c>
      <c r="Q480" s="46">
        <v>200</v>
      </c>
      <c r="R480" s="46">
        <v>9.1177399999999995</v>
      </c>
      <c r="S480" s="46">
        <v>5.0394199999999998</v>
      </c>
      <c r="T480" s="46">
        <v>3</v>
      </c>
      <c r="U480" s="46">
        <v>26</v>
      </c>
      <c r="V480" s="46">
        <v>57.707299999999996</v>
      </c>
      <c r="W480" s="46">
        <v>5.0698499999999997</v>
      </c>
      <c r="X480" s="46">
        <v>40</v>
      </c>
      <c r="Y480" s="46">
        <v>60</v>
      </c>
      <c r="Z480" s="46">
        <v>474.411</v>
      </c>
      <c r="AA480" s="46">
        <v>12.401300000000001</v>
      </c>
      <c r="AB480" s="46">
        <v>430</v>
      </c>
      <c r="AC480" s="46">
        <v>497</v>
      </c>
      <c r="AD480" s="46">
        <v>580205</v>
      </c>
      <c r="AE480" s="46">
        <v>360.35700000000003</v>
      </c>
      <c r="AF480" s="46">
        <v>9.0518000000000001</v>
      </c>
      <c r="AG480" s="46">
        <v>327</v>
      </c>
      <c r="AH480" s="46">
        <v>377</v>
      </c>
      <c r="AI480" s="46">
        <v>440716</v>
      </c>
      <c r="AJ480" s="46">
        <v>330.37</v>
      </c>
      <c r="AK480" s="46">
        <v>8.2550799999999995</v>
      </c>
      <c r="AL480" s="46">
        <v>301</v>
      </c>
      <c r="AM480" s="46">
        <v>346</v>
      </c>
      <c r="AN480" s="46">
        <v>404042</v>
      </c>
      <c r="AO480" s="46">
        <v>1.0241400000000001</v>
      </c>
      <c r="AP480" s="46">
        <v>0.25135299999999999</v>
      </c>
      <c r="AQ480" s="46">
        <v>0.235017</v>
      </c>
      <c r="AR480" s="46">
        <v>1.66964</v>
      </c>
      <c r="AS480" s="46">
        <v>1252.53</v>
      </c>
      <c r="AT480" s="46">
        <v>1.1254599999999999</v>
      </c>
      <c r="AU480" s="46">
        <v>0.25362400000000002</v>
      </c>
      <c r="AV480" s="46">
        <v>1.79599</v>
      </c>
      <c r="AW480" s="46">
        <v>0.26771800000000001</v>
      </c>
      <c r="AX480" s="46">
        <v>1376.43</v>
      </c>
      <c r="AY480" s="46">
        <v>1.8591500000000001</v>
      </c>
      <c r="AZ480" s="46">
        <v>0.389401</v>
      </c>
      <c r="BA480" s="46">
        <v>0.38919900000000002</v>
      </c>
      <c r="BB480" s="46">
        <v>2.7112699999999998</v>
      </c>
      <c r="BC480" s="46">
        <v>2273.7399999999998</v>
      </c>
    </row>
    <row r="481" spans="1:55" x14ac:dyDescent="0.25">
      <c r="A481" s="49" t="s">
        <v>2897</v>
      </c>
      <c r="B481" s="38" t="s">
        <v>2425</v>
      </c>
      <c r="C481" s="45" t="s">
        <v>2155</v>
      </c>
      <c r="D481" s="46">
        <v>287</v>
      </c>
      <c r="E481" s="80">
        <v>7098</v>
      </c>
      <c r="F481" s="46">
        <v>327.12900000000002</v>
      </c>
      <c r="G481" s="46">
        <v>3.5107300000000001</v>
      </c>
      <c r="H481" s="46">
        <v>319</v>
      </c>
      <c r="I481" s="46">
        <v>334</v>
      </c>
      <c r="J481" s="46">
        <v>1458.02</v>
      </c>
      <c r="K481" s="46">
        <v>5.4899800000000001</v>
      </c>
      <c r="L481" s="46">
        <v>1447</v>
      </c>
      <c r="M481" s="46">
        <v>1467</v>
      </c>
      <c r="N481" s="46">
        <v>200</v>
      </c>
      <c r="O481" s="46">
        <v>0</v>
      </c>
      <c r="P481" s="46">
        <v>200</v>
      </c>
      <c r="Q481" s="46">
        <v>200</v>
      </c>
      <c r="R481" s="46">
        <v>9.3840500000000002</v>
      </c>
      <c r="S481" s="46">
        <v>3.5804</v>
      </c>
      <c r="T481" s="46">
        <v>5</v>
      </c>
      <c r="U481" s="46">
        <v>15</v>
      </c>
      <c r="V481" s="46">
        <v>42.200099999999999</v>
      </c>
      <c r="W481" s="46">
        <v>10.3558</v>
      </c>
      <c r="X481" s="46">
        <v>33</v>
      </c>
      <c r="Y481" s="46">
        <v>60</v>
      </c>
      <c r="Z481" s="46">
        <v>483.85899999999998</v>
      </c>
      <c r="AA481" s="46">
        <v>24.607099999999999</v>
      </c>
      <c r="AB481" s="46">
        <v>455</v>
      </c>
      <c r="AC481" s="46">
        <v>538</v>
      </c>
      <c r="AD481" s="46">
        <v>3434430</v>
      </c>
      <c r="AE481" s="46">
        <v>368.69299999999998</v>
      </c>
      <c r="AF481" s="46">
        <v>18.003599999999999</v>
      </c>
      <c r="AG481" s="46">
        <v>348</v>
      </c>
      <c r="AH481" s="46">
        <v>408</v>
      </c>
      <c r="AI481" s="46">
        <v>2616980</v>
      </c>
      <c r="AJ481" s="46">
        <v>338.32900000000001</v>
      </c>
      <c r="AK481" s="46">
        <v>16.2544</v>
      </c>
      <c r="AL481" s="46">
        <v>319</v>
      </c>
      <c r="AM481" s="46">
        <v>374</v>
      </c>
      <c r="AN481" s="46">
        <v>2401460</v>
      </c>
      <c r="AO481" s="46">
        <v>2.26546</v>
      </c>
      <c r="AP481" s="46">
        <v>0.274953</v>
      </c>
      <c r="AQ481" s="46">
        <v>1.829</v>
      </c>
      <c r="AR481" s="46">
        <v>2.89357</v>
      </c>
      <c r="AS481" s="46">
        <v>16080.2</v>
      </c>
      <c r="AT481" s="46">
        <v>2.4171299999999998</v>
      </c>
      <c r="AU481" s="46">
        <v>1.9629399999999999</v>
      </c>
      <c r="AV481" s="46">
        <v>3.0687099999999998</v>
      </c>
      <c r="AW481" s="46">
        <v>0.28589999999999999</v>
      </c>
      <c r="AX481" s="46">
        <v>17156.8</v>
      </c>
      <c r="AY481" s="46">
        <v>3.50421</v>
      </c>
      <c r="AZ481" s="46">
        <v>0.35732700000000001</v>
      </c>
      <c r="BA481" s="46">
        <v>2.9421200000000001</v>
      </c>
      <c r="BB481" s="46">
        <v>4.3234300000000001</v>
      </c>
      <c r="BC481" s="46">
        <v>24872.9</v>
      </c>
    </row>
    <row r="482" spans="1:55" x14ac:dyDescent="0.25">
      <c r="A482" s="49" t="s">
        <v>2898</v>
      </c>
      <c r="B482" s="38" t="s">
        <v>1011</v>
      </c>
      <c r="C482" s="45" t="s">
        <v>2156</v>
      </c>
      <c r="D482" s="46">
        <v>288</v>
      </c>
      <c r="E482" s="80">
        <v>22004</v>
      </c>
      <c r="F482" s="46">
        <v>344.40699999999998</v>
      </c>
      <c r="G482" s="46">
        <v>4.4241099999999998</v>
      </c>
      <c r="H482" s="46">
        <v>329</v>
      </c>
      <c r="I482" s="46">
        <v>350</v>
      </c>
      <c r="J482" s="46">
        <v>1413.8</v>
      </c>
      <c r="K482" s="46">
        <v>9.5304400000000005</v>
      </c>
      <c r="L482" s="46">
        <v>1398</v>
      </c>
      <c r="M482" s="46">
        <v>1436</v>
      </c>
      <c r="N482" s="46">
        <v>200</v>
      </c>
      <c r="O482" s="46">
        <v>0</v>
      </c>
      <c r="P482" s="46">
        <v>200</v>
      </c>
      <c r="Q482" s="46">
        <v>200</v>
      </c>
      <c r="R482" s="46">
        <v>12.6007</v>
      </c>
      <c r="S482" s="46">
        <v>1.7916399999999999</v>
      </c>
      <c r="T482" s="46">
        <v>3</v>
      </c>
      <c r="U482" s="46">
        <v>15</v>
      </c>
      <c r="V482" s="46">
        <v>57.697600000000001</v>
      </c>
      <c r="W482" s="46">
        <v>7.1604000000000001</v>
      </c>
      <c r="X482" s="46">
        <v>31</v>
      </c>
      <c r="Y482" s="46">
        <v>66</v>
      </c>
      <c r="Z482" s="46">
        <v>571.80899999999997</v>
      </c>
      <c r="AA482" s="46">
        <v>26.286000000000001</v>
      </c>
      <c r="AB482" s="46">
        <v>477</v>
      </c>
      <c r="AC482" s="46">
        <v>602</v>
      </c>
      <c r="AD482" s="46">
        <v>12582100</v>
      </c>
      <c r="AE482" s="46">
        <v>434.38499999999999</v>
      </c>
      <c r="AF482" s="46">
        <v>19.446400000000001</v>
      </c>
      <c r="AG482" s="46">
        <v>364</v>
      </c>
      <c r="AH482" s="46">
        <v>457</v>
      </c>
      <c r="AI482" s="46">
        <v>9558220</v>
      </c>
      <c r="AJ482" s="46">
        <v>398.26100000000002</v>
      </c>
      <c r="AK482" s="46">
        <v>17.6645</v>
      </c>
      <c r="AL482" s="46">
        <v>334</v>
      </c>
      <c r="AM482" s="46">
        <v>419</v>
      </c>
      <c r="AN482" s="46">
        <v>8763330</v>
      </c>
      <c r="AO482" s="46">
        <v>2.6403400000000001</v>
      </c>
      <c r="AP482" s="46">
        <v>0.137903</v>
      </c>
      <c r="AQ482" s="46">
        <v>2.0178099999999999</v>
      </c>
      <c r="AR482" s="46">
        <v>3.14188</v>
      </c>
      <c r="AS482" s="46">
        <v>58098.1</v>
      </c>
      <c r="AT482" s="46">
        <v>2.80348</v>
      </c>
      <c r="AU482" s="46">
        <v>2.1614200000000001</v>
      </c>
      <c r="AV482" s="46">
        <v>3.3278400000000001</v>
      </c>
      <c r="AW482" s="46">
        <v>0.14366200000000001</v>
      </c>
      <c r="AX482" s="46">
        <v>61687.7</v>
      </c>
      <c r="AY482" s="46">
        <v>4.0504100000000003</v>
      </c>
      <c r="AZ482" s="46">
        <v>0.174264</v>
      </c>
      <c r="BA482" s="46">
        <v>3.1790099999999999</v>
      </c>
      <c r="BB482" s="46">
        <v>4.6670699999999998</v>
      </c>
      <c r="BC482" s="46">
        <v>89125.3</v>
      </c>
    </row>
    <row r="483" spans="1:55" x14ac:dyDescent="0.25">
      <c r="A483" s="49" t="s">
        <v>2899</v>
      </c>
      <c r="B483" s="38" t="s">
        <v>2426</v>
      </c>
      <c r="C483" s="45" t="s">
        <v>2157</v>
      </c>
      <c r="D483" s="46">
        <v>289</v>
      </c>
      <c r="E483" s="80">
        <v>27906</v>
      </c>
      <c r="F483" s="46">
        <v>499.31099999999998</v>
      </c>
      <c r="G483" s="46">
        <v>13.7775</v>
      </c>
      <c r="H483" s="46">
        <v>470</v>
      </c>
      <c r="I483" s="46">
        <v>521</v>
      </c>
      <c r="J483" s="46">
        <v>1229.69</v>
      </c>
      <c r="K483" s="46">
        <v>11.528700000000001</v>
      </c>
      <c r="L483" s="46">
        <v>1205</v>
      </c>
      <c r="M483" s="46">
        <v>1253</v>
      </c>
      <c r="N483" s="46">
        <v>200</v>
      </c>
      <c r="O483" s="46">
        <v>0</v>
      </c>
      <c r="P483" s="46">
        <v>200</v>
      </c>
      <c r="Q483" s="46">
        <v>200</v>
      </c>
      <c r="R483" s="46">
        <v>9.3653300000000002</v>
      </c>
      <c r="S483" s="46">
        <v>6.8833399999999996</v>
      </c>
      <c r="T483" s="46">
        <v>3</v>
      </c>
      <c r="U483" s="46">
        <v>45</v>
      </c>
      <c r="V483" s="46">
        <v>44.083399999999997</v>
      </c>
      <c r="W483" s="46">
        <v>12.9985</v>
      </c>
      <c r="X483" s="46">
        <v>13</v>
      </c>
      <c r="Y483" s="46">
        <v>80</v>
      </c>
      <c r="Z483" s="46">
        <v>894.54899999999998</v>
      </c>
      <c r="AA483" s="46">
        <v>69.972099999999998</v>
      </c>
      <c r="AB483" s="46">
        <v>707</v>
      </c>
      <c r="AC483" s="46">
        <v>1097</v>
      </c>
      <c r="AD483" s="46">
        <v>24963300</v>
      </c>
      <c r="AE483" s="46">
        <v>681.601</v>
      </c>
      <c r="AF483" s="46">
        <v>51.695700000000002</v>
      </c>
      <c r="AG483" s="46">
        <v>542</v>
      </c>
      <c r="AH483" s="46">
        <v>830</v>
      </c>
      <c r="AI483" s="46">
        <v>19020800</v>
      </c>
      <c r="AJ483" s="46">
        <v>625.48599999999999</v>
      </c>
      <c r="AK483" s="46">
        <v>46.965600000000002</v>
      </c>
      <c r="AL483" s="46">
        <v>499</v>
      </c>
      <c r="AM483" s="46">
        <v>760</v>
      </c>
      <c r="AN483" s="46">
        <v>17454800</v>
      </c>
      <c r="AO483" s="46">
        <v>10.8667</v>
      </c>
      <c r="AP483" s="46">
        <v>1.7865500000000001</v>
      </c>
      <c r="AQ483" s="46">
        <v>7.0913500000000003</v>
      </c>
      <c r="AR483" s="46">
        <v>17.629799999999999</v>
      </c>
      <c r="AS483" s="46">
        <v>303246</v>
      </c>
      <c r="AT483" s="46">
        <v>11.3424</v>
      </c>
      <c r="AU483" s="46">
        <v>7.4209899999999998</v>
      </c>
      <c r="AV483" s="46">
        <v>18.356200000000001</v>
      </c>
      <c r="AW483" s="46">
        <v>1.8551899999999999</v>
      </c>
      <c r="AX483" s="46">
        <v>316520</v>
      </c>
      <c r="AY483" s="46">
        <v>15.396800000000001</v>
      </c>
      <c r="AZ483" s="46">
        <v>2.4420700000000002</v>
      </c>
      <c r="BA483" s="46">
        <v>10.2864</v>
      </c>
      <c r="BB483" s="46">
        <v>24.717300000000002</v>
      </c>
      <c r="BC483" s="46">
        <v>429664</v>
      </c>
    </row>
    <row r="484" spans="1:55" x14ac:dyDescent="0.25">
      <c r="A484" s="49" t="s">
        <v>2900</v>
      </c>
      <c r="B484" s="38" t="s">
        <v>834</v>
      </c>
      <c r="C484" s="45" t="s">
        <v>2158</v>
      </c>
      <c r="D484" s="46">
        <v>290</v>
      </c>
      <c r="E484" s="80">
        <v>26897</v>
      </c>
      <c r="F484" s="46">
        <v>312.505</v>
      </c>
      <c r="G484" s="46">
        <v>6.9992000000000001</v>
      </c>
      <c r="H484" s="46">
        <v>299</v>
      </c>
      <c r="I484" s="46">
        <v>329</v>
      </c>
      <c r="J484" s="46">
        <v>1371.69</v>
      </c>
      <c r="K484" s="46">
        <v>6.0857400000000004</v>
      </c>
      <c r="L484" s="46">
        <v>1357</v>
      </c>
      <c r="M484" s="46">
        <v>1387</v>
      </c>
      <c r="N484" s="46">
        <v>200</v>
      </c>
      <c r="O484" s="46">
        <v>0</v>
      </c>
      <c r="P484" s="46">
        <v>200</v>
      </c>
      <c r="Q484" s="46">
        <v>200</v>
      </c>
      <c r="R484" s="46">
        <v>8.8685700000000001</v>
      </c>
      <c r="S484" s="46">
        <v>4.0953400000000002</v>
      </c>
      <c r="T484" s="46">
        <v>3</v>
      </c>
      <c r="U484" s="46">
        <v>19</v>
      </c>
      <c r="V484" s="46">
        <v>56.0486</v>
      </c>
      <c r="W484" s="46">
        <v>11.882400000000001</v>
      </c>
      <c r="X484" s="46">
        <v>20</v>
      </c>
      <c r="Y484" s="46">
        <v>86</v>
      </c>
      <c r="Z484" s="46">
        <v>566.23900000000003</v>
      </c>
      <c r="AA484" s="46">
        <v>33.1815</v>
      </c>
      <c r="AB484" s="46">
        <v>460</v>
      </c>
      <c r="AC484" s="46">
        <v>681</v>
      </c>
      <c r="AD484" s="46">
        <v>15230100</v>
      </c>
      <c r="AE484" s="46">
        <v>430.286</v>
      </c>
      <c r="AF484" s="46">
        <v>24.275700000000001</v>
      </c>
      <c r="AG484" s="46">
        <v>352</v>
      </c>
      <c r="AH484" s="46">
        <v>515</v>
      </c>
      <c r="AI484" s="46">
        <v>11573400</v>
      </c>
      <c r="AJ484" s="46">
        <v>394.50400000000002</v>
      </c>
      <c r="AK484" s="46">
        <v>21.9999</v>
      </c>
      <c r="AL484" s="46">
        <v>323</v>
      </c>
      <c r="AM484" s="46">
        <v>471</v>
      </c>
      <c r="AN484" s="46">
        <v>10611000</v>
      </c>
      <c r="AO484" s="46">
        <v>1.82365</v>
      </c>
      <c r="AP484" s="46">
        <v>0.42697299999999999</v>
      </c>
      <c r="AQ484" s="46">
        <v>0.84931299999999998</v>
      </c>
      <c r="AR484" s="46">
        <v>2.8542299999999998</v>
      </c>
      <c r="AS484" s="46">
        <v>49050.7</v>
      </c>
      <c r="AT484" s="46">
        <v>1.95723</v>
      </c>
      <c r="AU484" s="46">
        <v>0.94665100000000002</v>
      </c>
      <c r="AV484" s="46">
        <v>3.03207</v>
      </c>
      <c r="AW484" s="46">
        <v>0.44340000000000002</v>
      </c>
      <c r="AX484" s="46">
        <v>52643.7</v>
      </c>
      <c r="AY484" s="46">
        <v>2.9729999999999999</v>
      </c>
      <c r="AZ484" s="46">
        <v>0.56123900000000004</v>
      </c>
      <c r="BA484" s="46">
        <v>1.6865699999999999</v>
      </c>
      <c r="BB484" s="46">
        <v>4.2920199999999999</v>
      </c>
      <c r="BC484" s="46">
        <v>79964.899999999994</v>
      </c>
    </row>
    <row r="485" spans="1:55" x14ac:dyDescent="0.25">
      <c r="A485" s="49" t="s">
        <v>2901</v>
      </c>
      <c r="B485" s="38" t="s">
        <v>619</v>
      </c>
      <c r="C485" s="45" t="s">
        <v>2159</v>
      </c>
      <c r="D485" s="46">
        <v>291</v>
      </c>
      <c r="E485" s="80">
        <v>26853</v>
      </c>
      <c r="F485" s="46">
        <v>385.80500000000001</v>
      </c>
      <c r="G485" s="46">
        <v>6.0912199999999999</v>
      </c>
      <c r="H485" s="46">
        <v>372</v>
      </c>
      <c r="I485" s="46">
        <v>394</v>
      </c>
      <c r="J485" s="46">
        <v>1235.3800000000001</v>
      </c>
      <c r="K485" s="46">
        <v>6.6830800000000004</v>
      </c>
      <c r="L485" s="46">
        <v>1224</v>
      </c>
      <c r="M485" s="46">
        <v>1254</v>
      </c>
      <c r="N485" s="46">
        <v>200</v>
      </c>
      <c r="O485" s="46">
        <v>0</v>
      </c>
      <c r="P485" s="46">
        <v>200</v>
      </c>
      <c r="Q485" s="46">
        <v>200</v>
      </c>
      <c r="R485" s="46">
        <v>22.936900000000001</v>
      </c>
      <c r="S485" s="46">
        <v>5.4017299999999997</v>
      </c>
      <c r="T485" s="46">
        <v>3</v>
      </c>
      <c r="U485" s="46">
        <v>45</v>
      </c>
      <c r="V485" s="46">
        <v>61.070099999999996</v>
      </c>
      <c r="W485" s="46">
        <v>8.5713799999999996</v>
      </c>
      <c r="X485" s="46">
        <v>13</v>
      </c>
      <c r="Y485" s="46">
        <v>86</v>
      </c>
      <c r="Z485" s="46">
        <v>817.48400000000004</v>
      </c>
      <c r="AA485" s="46">
        <v>31.928899999999999</v>
      </c>
      <c r="AB485" s="46">
        <v>651</v>
      </c>
      <c r="AC485" s="46">
        <v>927</v>
      </c>
      <c r="AD485" s="46">
        <v>21951900</v>
      </c>
      <c r="AE485" s="46">
        <v>620.80399999999997</v>
      </c>
      <c r="AF485" s="46">
        <v>23.3369</v>
      </c>
      <c r="AG485" s="46">
        <v>499</v>
      </c>
      <c r="AH485" s="46">
        <v>700</v>
      </c>
      <c r="AI485" s="46">
        <v>16670500</v>
      </c>
      <c r="AJ485" s="46">
        <v>569.01700000000005</v>
      </c>
      <c r="AK485" s="46">
        <v>21.099799999999998</v>
      </c>
      <c r="AL485" s="46">
        <v>458</v>
      </c>
      <c r="AM485" s="46">
        <v>641</v>
      </c>
      <c r="AN485" s="46">
        <v>15279800</v>
      </c>
      <c r="AO485" s="46">
        <v>6.2385900000000003</v>
      </c>
      <c r="AP485" s="46">
        <v>0.72177800000000003</v>
      </c>
      <c r="AQ485" s="46">
        <v>4.2389299999999999</v>
      </c>
      <c r="AR485" s="46">
        <v>9.0735799999999998</v>
      </c>
      <c r="AS485" s="46">
        <v>167525</v>
      </c>
      <c r="AT485" s="46">
        <v>6.5342399999999996</v>
      </c>
      <c r="AU485" s="46">
        <v>4.4661299999999997</v>
      </c>
      <c r="AV485" s="46">
        <v>9.4785900000000005</v>
      </c>
      <c r="AW485" s="46">
        <v>0.75007100000000004</v>
      </c>
      <c r="AX485" s="46">
        <v>175464</v>
      </c>
      <c r="AY485" s="46">
        <v>9.0367899999999999</v>
      </c>
      <c r="AZ485" s="46">
        <v>0.96442499999999998</v>
      </c>
      <c r="BA485" s="46">
        <v>6.2828400000000002</v>
      </c>
      <c r="BB485" s="46">
        <v>12.842499999999999</v>
      </c>
      <c r="BC485" s="46">
        <v>242665</v>
      </c>
    </row>
    <row r="486" spans="1:55" x14ac:dyDescent="0.25">
      <c r="A486" s="49" t="s">
        <v>2902</v>
      </c>
      <c r="B486" s="38" t="s">
        <v>460</v>
      </c>
      <c r="C486" s="45" t="s">
        <v>2160</v>
      </c>
      <c r="D486" s="46">
        <v>292</v>
      </c>
      <c r="E486" s="80">
        <v>26670</v>
      </c>
      <c r="F486" s="46">
        <v>461.09300000000002</v>
      </c>
      <c r="G486" s="46">
        <v>22.0075</v>
      </c>
      <c r="H486" s="46">
        <v>437</v>
      </c>
      <c r="I486" s="46">
        <v>561</v>
      </c>
      <c r="J486" s="46">
        <v>1133.54</v>
      </c>
      <c r="K486" s="46">
        <v>5.7173600000000002</v>
      </c>
      <c r="L486" s="46">
        <v>1112</v>
      </c>
      <c r="M486" s="46">
        <v>1141</v>
      </c>
      <c r="N486" s="46">
        <v>180.244</v>
      </c>
      <c r="O486" s="46">
        <v>37.256700000000002</v>
      </c>
      <c r="P486" s="46">
        <v>5</v>
      </c>
      <c r="Q486" s="46">
        <v>200</v>
      </c>
      <c r="R486" s="46">
        <v>20.1343</v>
      </c>
      <c r="S486" s="46">
        <v>11.098699999999999</v>
      </c>
      <c r="T486" s="46">
        <v>3</v>
      </c>
      <c r="U486" s="46">
        <v>45</v>
      </c>
      <c r="V486" s="46">
        <v>75.365099999999998</v>
      </c>
      <c r="W486" s="46">
        <v>12.658799999999999</v>
      </c>
      <c r="X486" s="46">
        <v>40</v>
      </c>
      <c r="Y486" s="46">
        <v>100</v>
      </c>
      <c r="Z486" s="46">
        <v>1173.55</v>
      </c>
      <c r="AA486" s="46">
        <v>79.791600000000003</v>
      </c>
      <c r="AB486" s="46">
        <v>952</v>
      </c>
      <c r="AC486" s="46">
        <v>1434</v>
      </c>
      <c r="AD486" s="46">
        <v>31271600</v>
      </c>
      <c r="AE486" s="46">
        <v>888.58799999999997</v>
      </c>
      <c r="AF486" s="46">
        <v>58.466500000000003</v>
      </c>
      <c r="AG486" s="46">
        <v>726</v>
      </c>
      <c r="AH486" s="46">
        <v>1081</v>
      </c>
      <c r="AI486" s="46">
        <v>23678200</v>
      </c>
      <c r="AJ486" s="46">
        <v>813.851</v>
      </c>
      <c r="AK486" s="46">
        <v>52.993699999999997</v>
      </c>
      <c r="AL486" s="46">
        <v>667</v>
      </c>
      <c r="AM486" s="46">
        <v>988</v>
      </c>
      <c r="AN486" s="46">
        <v>21686700</v>
      </c>
      <c r="AO486" s="46">
        <v>8.9506399999999999</v>
      </c>
      <c r="AP486" s="46">
        <v>1.81609</v>
      </c>
      <c r="AQ486" s="46">
        <v>3.71509</v>
      </c>
      <c r="AR486" s="46">
        <v>16.7028</v>
      </c>
      <c r="AS486" s="46">
        <v>238508</v>
      </c>
      <c r="AT486" s="46">
        <v>9.3408899999999999</v>
      </c>
      <c r="AU486" s="46">
        <v>3.9099499999999998</v>
      </c>
      <c r="AV486" s="46">
        <v>17.395299999999999</v>
      </c>
      <c r="AW486" s="46">
        <v>1.8845099999999999</v>
      </c>
      <c r="AX486" s="46">
        <v>248907</v>
      </c>
      <c r="AY486" s="46">
        <v>13.023300000000001</v>
      </c>
      <c r="AZ486" s="46">
        <v>2.4977100000000001</v>
      </c>
      <c r="BA486" s="46">
        <v>5.8466300000000002</v>
      </c>
      <c r="BB486" s="46">
        <v>23.557200000000002</v>
      </c>
      <c r="BC486" s="46">
        <v>347033</v>
      </c>
    </row>
    <row r="487" spans="1:55" x14ac:dyDescent="0.25">
      <c r="A487" s="49" t="s">
        <v>2903</v>
      </c>
      <c r="B487" s="38" t="s">
        <v>2427</v>
      </c>
      <c r="C487" s="45" t="s">
        <v>2161</v>
      </c>
      <c r="D487" s="46">
        <v>293</v>
      </c>
      <c r="E487" s="80">
        <v>11132</v>
      </c>
      <c r="F487" s="46">
        <v>505.71</v>
      </c>
      <c r="G487" s="46">
        <v>6.3856599999999997</v>
      </c>
      <c r="H487" s="46">
        <v>481</v>
      </c>
      <c r="I487" s="46">
        <v>516</v>
      </c>
      <c r="J487" s="46">
        <v>1212.3599999999999</v>
      </c>
      <c r="K487" s="46">
        <v>8.5963700000000003</v>
      </c>
      <c r="L487" s="46">
        <v>1199</v>
      </c>
      <c r="M487" s="46">
        <v>1236</v>
      </c>
      <c r="N487" s="46">
        <v>200</v>
      </c>
      <c r="O487" s="46">
        <v>0</v>
      </c>
      <c r="P487" s="46">
        <v>200</v>
      </c>
      <c r="Q487" s="46">
        <v>200</v>
      </c>
      <c r="R487" s="46">
        <v>7.7986000000000004</v>
      </c>
      <c r="S487" s="46">
        <v>5.90604</v>
      </c>
      <c r="T487" s="46">
        <v>3</v>
      </c>
      <c r="U487" s="46">
        <v>45</v>
      </c>
      <c r="V487" s="46">
        <v>42.494399999999999</v>
      </c>
      <c r="W487" s="46">
        <v>6.4615999999999998</v>
      </c>
      <c r="X487" s="46">
        <v>19</v>
      </c>
      <c r="Y487" s="46">
        <v>60</v>
      </c>
      <c r="Z487" s="46">
        <v>917.88699999999994</v>
      </c>
      <c r="AA487" s="46">
        <v>38.521599999999999</v>
      </c>
      <c r="AB487" s="46">
        <v>769</v>
      </c>
      <c r="AC487" s="46">
        <v>1025</v>
      </c>
      <c r="AD487" s="46">
        <v>10217900</v>
      </c>
      <c r="AE487" s="46">
        <v>699.702</v>
      </c>
      <c r="AF487" s="46">
        <v>28.577200000000001</v>
      </c>
      <c r="AG487" s="46">
        <v>589</v>
      </c>
      <c r="AH487" s="46">
        <v>778</v>
      </c>
      <c r="AI487" s="46">
        <v>7789080</v>
      </c>
      <c r="AJ487" s="46">
        <v>642.22799999999995</v>
      </c>
      <c r="AK487" s="46">
        <v>25.999099999999999</v>
      </c>
      <c r="AL487" s="46">
        <v>541</v>
      </c>
      <c r="AM487" s="46">
        <v>714</v>
      </c>
      <c r="AN487" s="46">
        <v>7149280</v>
      </c>
      <c r="AO487" s="46">
        <v>11.4068</v>
      </c>
      <c r="AP487" s="46">
        <v>1.3207899999999999</v>
      </c>
      <c r="AQ487" s="46">
        <v>7.31027</v>
      </c>
      <c r="AR487" s="46">
        <v>17.1922</v>
      </c>
      <c r="AS487" s="46">
        <v>126981</v>
      </c>
      <c r="AT487" s="46">
        <v>11.9038</v>
      </c>
      <c r="AU487" s="46">
        <v>7.6476800000000003</v>
      </c>
      <c r="AV487" s="46">
        <v>17.901399999999999</v>
      </c>
      <c r="AW487" s="46">
        <v>1.3710800000000001</v>
      </c>
      <c r="AX487" s="46">
        <v>132513</v>
      </c>
      <c r="AY487" s="46">
        <v>16.162700000000001</v>
      </c>
      <c r="AZ487" s="46">
        <v>1.7938099999999999</v>
      </c>
      <c r="BA487" s="46">
        <v>10.5816</v>
      </c>
      <c r="BB487" s="46">
        <v>24.1067</v>
      </c>
      <c r="BC487" s="46">
        <v>179923</v>
      </c>
    </row>
    <row r="488" spans="1:55" x14ac:dyDescent="0.25">
      <c r="A488" s="49" t="s">
        <v>2904</v>
      </c>
      <c r="B488" s="38" t="s">
        <v>1231</v>
      </c>
      <c r="C488" s="45" t="s">
        <v>2162</v>
      </c>
      <c r="D488" s="46">
        <v>294</v>
      </c>
      <c r="E488" s="80">
        <v>9019</v>
      </c>
      <c r="F488" s="46">
        <v>316.69099999999997</v>
      </c>
      <c r="G488" s="46">
        <v>6.2428299999999997</v>
      </c>
      <c r="H488" s="46">
        <v>291</v>
      </c>
      <c r="I488" s="46">
        <v>329</v>
      </c>
      <c r="J488" s="46">
        <v>1531.68</v>
      </c>
      <c r="K488" s="46">
        <v>4.4784300000000004</v>
      </c>
      <c r="L488" s="46">
        <v>1525</v>
      </c>
      <c r="M488" s="46">
        <v>1547</v>
      </c>
      <c r="N488" s="46">
        <v>200</v>
      </c>
      <c r="O488" s="46">
        <v>0</v>
      </c>
      <c r="P488" s="46">
        <v>200</v>
      </c>
      <c r="Q488" s="46">
        <v>200</v>
      </c>
      <c r="R488" s="46">
        <v>15</v>
      </c>
      <c r="S488" s="46">
        <v>0</v>
      </c>
      <c r="T488" s="46">
        <v>15</v>
      </c>
      <c r="U488" s="46">
        <v>15</v>
      </c>
      <c r="V488" s="46">
        <v>53.059100000000001</v>
      </c>
      <c r="W488" s="46">
        <v>3.34476</v>
      </c>
      <c r="X488" s="46">
        <v>40</v>
      </c>
      <c r="Y488" s="46">
        <v>54</v>
      </c>
      <c r="Z488" s="46">
        <v>451.87799999999999</v>
      </c>
      <c r="AA488" s="46">
        <v>13.025600000000001</v>
      </c>
      <c r="AB488" s="46">
        <v>395</v>
      </c>
      <c r="AC488" s="46">
        <v>469</v>
      </c>
      <c r="AD488" s="46">
        <v>4075490</v>
      </c>
      <c r="AE488" s="46">
        <v>343.55099999999999</v>
      </c>
      <c r="AF488" s="46">
        <v>9.74038</v>
      </c>
      <c r="AG488" s="46">
        <v>301</v>
      </c>
      <c r="AH488" s="46">
        <v>356</v>
      </c>
      <c r="AI488" s="46">
        <v>3098490</v>
      </c>
      <c r="AJ488" s="46">
        <v>315.041</v>
      </c>
      <c r="AK488" s="46">
        <v>8.9045900000000007</v>
      </c>
      <c r="AL488" s="46">
        <v>277</v>
      </c>
      <c r="AM488" s="46">
        <v>327</v>
      </c>
      <c r="AN488" s="46">
        <v>2841360</v>
      </c>
      <c r="AO488" s="46">
        <v>1.9487399999999999</v>
      </c>
      <c r="AP488" s="46">
        <v>0.12673200000000001</v>
      </c>
      <c r="AQ488" s="46">
        <v>1.5893999999999999</v>
      </c>
      <c r="AR488" s="46">
        <v>2.6955800000000001</v>
      </c>
      <c r="AS488" s="46">
        <v>17575.7</v>
      </c>
      <c r="AT488" s="46">
        <v>2.0865300000000002</v>
      </c>
      <c r="AU488" s="46">
        <v>1.71408</v>
      </c>
      <c r="AV488" s="46">
        <v>2.8637299999999999</v>
      </c>
      <c r="AW488" s="46">
        <v>0.131577</v>
      </c>
      <c r="AX488" s="46">
        <v>18818.400000000001</v>
      </c>
      <c r="AY488" s="46">
        <v>3.0657700000000001</v>
      </c>
      <c r="AZ488" s="46">
        <v>0.16730600000000001</v>
      </c>
      <c r="BA488" s="46">
        <v>2.5878000000000001</v>
      </c>
      <c r="BB488" s="46">
        <v>4.02813</v>
      </c>
      <c r="BC488" s="46">
        <v>27650.1</v>
      </c>
    </row>
    <row r="489" spans="1:55" x14ac:dyDescent="0.25">
      <c r="A489" s="49" t="s">
        <v>2905</v>
      </c>
      <c r="B489" s="38" t="s">
        <v>482</v>
      </c>
      <c r="C489" s="45" t="s">
        <v>2163</v>
      </c>
      <c r="D489" s="46">
        <v>295</v>
      </c>
      <c r="E489" s="80">
        <v>20542</v>
      </c>
      <c r="F489" s="46">
        <v>521.54200000000003</v>
      </c>
      <c r="G489" s="46">
        <v>16.875</v>
      </c>
      <c r="H489" s="46">
        <v>481</v>
      </c>
      <c r="I489" s="46">
        <v>559</v>
      </c>
      <c r="J489" s="46">
        <v>1394.81</v>
      </c>
      <c r="K489" s="46">
        <v>7.7604699999999998</v>
      </c>
      <c r="L489" s="46">
        <v>1377</v>
      </c>
      <c r="M489" s="46">
        <v>1410</v>
      </c>
      <c r="N489" s="46">
        <v>153.06200000000001</v>
      </c>
      <c r="O489" s="46">
        <v>38.219299999999997</v>
      </c>
      <c r="P489" s="46">
        <v>75</v>
      </c>
      <c r="Q489" s="46">
        <v>200</v>
      </c>
      <c r="R489" s="46">
        <v>23.988900000000001</v>
      </c>
      <c r="S489" s="46">
        <v>3.3662899999999998</v>
      </c>
      <c r="T489" s="46">
        <v>15</v>
      </c>
      <c r="U489" s="46">
        <v>33</v>
      </c>
      <c r="V489" s="46">
        <v>91.915400000000005</v>
      </c>
      <c r="W489" s="46">
        <v>12.6951</v>
      </c>
      <c r="X489" s="46">
        <v>60</v>
      </c>
      <c r="Y489" s="46">
        <v>100</v>
      </c>
      <c r="Z489" s="46">
        <v>909.66099999999994</v>
      </c>
      <c r="AA489" s="46">
        <v>55.086300000000001</v>
      </c>
      <c r="AB489" s="46">
        <v>742</v>
      </c>
      <c r="AC489" s="46">
        <v>1004</v>
      </c>
      <c r="AD489" s="46">
        <v>18686300</v>
      </c>
      <c r="AE489" s="46">
        <v>686.34900000000005</v>
      </c>
      <c r="AF489" s="46">
        <v>40.1357</v>
      </c>
      <c r="AG489" s="46">
        <v>563</v>
      </c>
      <c r="AH489" s="46">
        <v>757</v>
      </c>
      <c r="AI489" s="46">
        <v>14099000</v>
      </c>
      <c r="AJ489" s="46">
        <v>627.91399999999999</v>
      </c>
      <c r="AK489" s="46">
        <v>36.302399999999999</v>
      </c>
      <c r="AL489" s="46">
        <v>516</v>
      </c>
      <c r="AM489" s="46">
        <v>692</v>
      </c>
      <c r="AN489" s="46">
        <v>12898600</v>
      </c>
      <c r="AO489" s="46">
        <v>5.6077599999999999</v>
      </c>
      <c r="AP489" s="46">
        <v>1.0938000000000001</v>
      </c>
      <c r="AQ489" s="46">
        <v>3.3756499999999998</v>
      </c>
      <c r="AR489" s="46">
        <v>8.5078300000000002</v>
      </c>
      <c r="AS489" s="46">
        <v>115195</v>
      </c>
      <c r="AT489" s="46">
        <v>5.8704000000000001</v>
      </c>
      <c r="AU489" s="46">
        <v>3.5566599999999999</v>
      </c>
      <c r="AV489" s="46">
        <v>8.8865300000000005</v>
      </c>
      <c r="AW489" s="46">
        <v>1.13398</v>
      </c>
      <c r="AX489" s="46">
        <v>120590</v>
      </c>
      <c r="AY489" s="46">
        <v>8.2344600000000003</v>
      </c>
      <c r="AZ489" s="46">
        <v>1.4795499999999999</v>
      </c>
      <c r="BA489" s="46">
        <v>5.1923300000000001</v>
      </c>
      <c r="BB489" s="46">
        <v>12.1288</v>
      </c>
      <c r="BC489" s="46">
        <v>169152</v>
      </c>
    </row>
    <row r="490" spans="1:55" x14ac:dyDescent="0.25">
      <c r="A490" s="49" t="s">
        <v>2906</v>
      </c>
      <c r="B490" s="38" t="s">
        <v>623</v>
      </c>
      <c r="C490" s="45" t="s">
        <v>2164</v>
      </c>
      <c r="D490" s="46">
        <v>296</v>
      </c>
      <c r="E490" s="80">
        <v>15009</v>
      </c>
      <c r="F490" s="46">
        <v>337.00799999999998</v>
      </c>
      <c r="G490" s="46">
        <v>20.9968</v>
      </c>
      <c r="H490" s="46">
        <v>298</v>
      </c>
      <c r="I490" s="46">
        <v>384</v>
      </c>
      <c r="J490" s="46">
        <v>1374.21</v>
      </c>
      <c r="K490" s="46">
        <v>13.6472</v>
      </c>
      <c r="L490" s="46">
        <v>1346</v>
      </c>
      <c r="M490" s="46">
        <v>1401</v>
      </c>
      <c r="N490" s="46">
        <v>130.85599999999999</v>
      </c>
      <c r="O490" s="46">
        <v>58.4848</v>
      </c>
      <c r="P490" s="46">
        <v>35</v>
      </c>
      <c r="Q490" s="46">
        <v>200</v>
      </c>
      <c r="R490" s="46">
        <v>16.127700000000001</v>
      </c>
      <c r="S490" s="46">
        <v>5.4615400000000003</v>
      </c>
      <c r="T490" s="46">
        <v>3</v>
      </c>
      <c r="U490" s="46">
        <v>26</v>
      </c>
      <c r="V490" s="46">
        <v>70.490600000000001</v>
      </c>
      <c r="W490" s="46">
        <v>5.8386699999999996</v>
      </c>
      <c r="X490" s="46">
        <v>46</v>
      </c>
      <c r="Y490" s="46">
        <v>80</v>
      </c>
      <c r="Z490" s="46">
        <v>634.41399999999999</v>
      </c>
      <c r="AA490" s="46">
        <v>43.495899999999999</v>
      </c>
      <c r="AB490" s="46">
        <v>502</v>
      </c>
      <c r="AC490" s="46">
        <v>742</v>
      </c>
      <c r="AD490" s="46">
        <v>9521930</v>
      </c>
      <c r="AE490" s="46">
        <v>480.74099999999999</v>
      </c>
      <c r="AF490" s="46">
        <v>32.700699999999998</v>
      </c>
      <c r="AG490" s="46">
        <v>382</v>
      </c>
      <c r="AH490" s="46">
        <v>562</v>
      </c>
      <c r="AI490" s="46">
        <v>7215450</v>
      </c>
      <c r="AJ490" s="46">
        <v>440.39600000000002</v>
      </c>
      <c r="AK490" s="46">
        <v>29.876000000000001</v>
      </c>
      <c r="AL490" s="46">
        <v>351</v>
      </c>
      <c r="AM490" s="46">
        <v>514</v>
      </c>
      <c r="AN490" s="46">
        <v>6609900</v>
      </c>
      <c r="AO490" s="46">
        <v>1.4850099999999999</v>
      </c>
      <c r="AP490" s="46">
        <v>0.65032699999999999</v>
      </c>
      <c r="AQ490" s="46">
        <v>0.35194500000000001</v>
      </c>
      <c r="AR490" s="46">
        <v>3.5284399999999998</v>
      </c>
      <c r="AS490" s="46">
        <v>22288.6</v>
      </c>
      <c r="AT490" s="46">
        <v>1.601</v>
      </c>
      <c r="AU490" s="46">
        <v>0.37481999999999999</v>
      </c>
      <c r="AV490" s="46">
        <v>3.7196699999999998</v>
      </c>
      <c r="AW490" s="46">
        <v>0.67899500000000002</v>
      </c>
      <c r="AX490" s="46">
        <v>24029.4</v>
      </c>
      <c r="AY490" s="46">
        <v>2.5429499999999998</v>
      </c>
      <c r="AZ490" s="46">
        <v>0.89597000000000004</v>
      </c>
      <c r="BA490" s="46">
        <v>0.55963700000000005</v>
      </c>
      <c r="BB490" s="46">
        <v>5.3191300000000004</v>
      </c>
      <c r="BC490" s="46">
        <v>38167.199999999997</v>
      </c>
    </row>
    <row r="491" spans="1:55" x14ac:dyDescent="0.25">
      <c r="A491" s="49" t="s">
        <v>2907</v>
      </c>
      <c r="B491" s="38" t="s">
        <v>1093</v>
      </c>
      <c r="C491" s="45" t="s">
        <v>2165</v>
      </c>
      <c r="D491" s="46">
        <v>297</v>
      </c>
      <c r="E491" s="80">
        <v>14004</v>
      </c>
      <c r="F491" s="46">
        <v>287.31700000000001</v>
      </c>
      <c r="G491" s="46">
        <v>18.520800000000001</v>
      </c>
      <c r="H491" s="46">
        <v>257</v>
      </c>
      <c r="I491" s="46">
        <v>335</v>
      </c>
      <c r="J491" s="46">
        <v>1412.45</v>
      </c>
      <c r="K491" s="46">
        <v>13.280200000000001</v>
      </c>
      <c r="L491" s="46">
        <v>1383</v>
      </c>
      <c r="M491" s="46">
        <v>1433</v>
      </c>
      <c r="N491" s="46">
        <v>182.334</v>
      </c>
      <c r="O491" s="46">
        <v>42.791499999999999</v>
      </c>
      <c r="P491" s="46">
        <v>18</v>
      </c>
      <c r="Q491" s="46">
        <v>200</v>
      </c>
      <c r="R491" s="46">
        <v>13.6363</v>
      </c>
      <c r="S491" s="46">
        <v>4.7774299999999998</v>
      </c>
      <c r="T491" s="46">
        <v>3</v>
      </c>
      <c r="U491" s="46">
        <v>21</v>
      </c>
      <c r="V491" s="46">
        <v>67.7851</v>
      </c>
      <c r="W491" s="46">
        <v>11.536300000000001</v>
      </c>
      <c r="X491" s="46">
        <v>46</v>
      </c>
      <c r="Y491" s="46">
        <v>80</v>
      </c>
      <c r="Z491" s="46">
        <v>534.73400000000004</v>
      </c>
      <c r="AA491" s="46">
        <v>39.879600000000003</v>
      </c>
      <c r="AB491" s="46">
        <v>443</v>
      </c>
      <c r="AC491" s="46">
        <v>652</v>
      </c>
      <c r="AD491" s="46">
        <v>7488410</v>
      </c>
      <c r="AE491" s="46">
        <v>405.33699999999999</v>
      </c>
      <c r="AF491" s="46">
        <v>29.677199999999999</v>
      </c>
      <c r="AG491" s="46">
        <v>337</v>
      </c>
      <c r="AH491" s="46">
        <v>493</v>
      </c>
      <c r="AI491" s="46">
        <v>5676340</v>
      </c>
      <c r="AJ491" s="46">
        <v>371.34899999999999</v>
      </c>
      <c r="AK491" s="46">
        <v>27.019500000000001</v>
      </c>
      <c r="AL491" s="46">
        <v>309</v>
      </c>
      <c r="AM491" s="46">
        <v>452</v>
      </c>
      <c r="AN491" s="46">
        <v>5200380</v>
      </c>
      <c r="AO491" s="46">
        <v>1.10416</v>
      </c>
      <c r="AP491" s="46">
        <v>0.30987799999999999</v>
      </c>
      <c r="AQ491" s="46">
        <v>0.33551799999999998</v>
      </c>
      <c r="AR491" s="46">
        <v>2.1379299999999999</v>
      </c>
      <c r="AS491" s="46">
        <v>15462.6</v>
      </c>
      <c r="AT491" s="46">
        <v>1.2053199999999999</v>
      </c>
      <c r="AU491" s="46">
        <v>0.358068</v>
      </c>
      <c r="AV491" s="46">
        <v>2.2814399999999999</v>
      </c>
      <c r="AW491" s="46">
        <v>0.33141999999999999</v>
      </c>
      <c r="AX491" s="46">
        <v>16879.3</v>
      </c>
      <c r="AY491" s="46">
        <v>1.9819500000000001</v>
      </c>
      <c r="AZ491" s="46">
        <v>0.46838800000000003</v>
      </c>
      <c r="BA491" s="46">
        <v>0.52764500000000003</v>
      </c>
      <c r="BB491" s="46">
        <v>3.3818999999999999</v>
      </c>
      <c r="BC491" s="46">
        <v>27755.200000000001</v>
      </c>
    </row>
    <row r="492" spans="1:55" x14ac:dyDescent="0.25">
      <c r="A492" s="49" t="s">
        <v>2908</v>
      </c>
      <c r="B492" s="38" t="s">
        <v>1096</v>
      </c>
      <c r="C492" s="45" t="s">
        <v>2166</v>
      </c>
      <c r="D492" s="46">
        <v>299</v>
      </c>
      <c r="E492" s="80">
        <v>24453</v>
      </c>
      <c r="F492" s="46">
        <v>289.88600000000002</v>
      </c>
      <c r="G492" s="46">
        <v>6.9933399999999999</v>
      </c>
      <c r="H492" s="46">
        <v>276</v>
      </c>
      <c r="I492" s="46">
        <v>305</v>
      </c>
      <c r="J492" s="46">
        <v>1397.47</v>
      </c>
      <c r="K492" s="46">
        <v>5.8155400000000004</v>
      </c>
      <c r="L492" s="46">
        <v>1384</v>
      </c>
      <c r="M492" s="46">
        <v>1411</v>
      </c>
      <c r="N492" s="46">
        <v>200</v>
      </c>
      <c r="O492" s="46">
        <v>0</v>
      </c>
      <c r="P492" s="46">
        <v>200</v>
      </c>
      <c r="Q492" s="46">
        <v>200</v>
      </c>
      <c r="R492" s="46">
        <v>9.4570399999999992</v>
      </c>
      <c r="S492" s="46">
        <v>4.0042900000000001</v>
      </c>
      <c r="T492" s="46">
        <v>3</v>
      </c>
      <c r="U492" s="46">
        <v>15</v>
      </c>
      <c r="V492" s="46">
        <v>57.24</v>
      </c>
      <c r="W492" s="46">
        <v>12.0364</v>
      </c>
      <c r="X492" s="46">
        <v>40</v>
      </c>
      <c r="Y492" s="46">
        <v>80</v>
      </c>
      <c r="Z492" s="46">
        <v>523.28599999999994</v>
      </c>
      <c r="AA492" s="46">
        <v>36.618200000000002</v>
      </c>
      <c r="AB492" s="46">
        <v>475</v>
      </c>
      <c r="AC492" s="46">
        <v>613</v>
      </c>
      <c r="AD492" s="46">
        <v>12795900</v>
      </c>
      <c r="AE492" s="46">
        <v>397.50099999999998</v>
      </c>
      <c r="AF492" s="46">
        <v>26.8386</v>
      </c>
      <c r="AG492" s="46">
        <v>361</v>
      </c>
      <c r="AH492" s="46">
        <v>463</v>
      </c>
      <c r="AI492" s="46">
        <v>9720080</v>
      </c>
      <c r="AJ492" s="46">
        <v>364.42399999999998</v>
      </c>
      <c r="AK492" s="46">
        <v>24.334</v>
      </c>
      <c r="AL492" s="46">
        <v>331</v>
      </c>
      <c r="AM492" s="46">
        <v>424</v>
      </c>
      <c r="AN492" s="46">
        <v>8911270</v>
      </c>
      <c r="AO492" s="46">
        <v>1.3745099999999999</v>
      </c>
      <c r="AP492" s="46">
        <v>0.22710900000000001</v>
      </c>
      <c r="AQ492" s="46">
        <v>0.76820200000000005</v>
      </c>
      <c r="AR492" s="46">
        <v>1.75221</v>
      </c>
      <c r="AS492" s="46">
        <v>33610.9</v>
      </c>
      <c r="AT492" s="46">
        <v>1.49119</v>
      </c>
      <c r="AU492" s="46">
        <v>0.86242600000000003</v>
      </c>
      <c r="AV492" s="46">
        <v>1.8842699999999999</v>
      </c>
      <c r="AW492" s="46">
        <v>0.23613899999999999</v>
      </c>
      <c r="AX492" s="46">
        <v>36464.1</v>
      </c>
      <c r="AY492" s="46">
        <v>2.3592599999999999</v>
      </c>
      <c r="AZ492" s="46">
        <v>0.28965400000000002</v>
      </c>
      <c r="BA492" s="46">
        <v>1.57134</v>
      </c>
      <c r="BB492" s="46">
        <v>2.8570199999999999</v>
      </c>
      <c r="BC492" s="46">
        <v>57691</v>
      </c>
    </row>
    <row r="493" spans="1:55" x14ac:dyDescent="0.25">
      <c r="A493" s="49" t="s">
        <v>2909</v>
      </c>
      <c r="B493" s="38" t="s">
        <v>2428</v>
      </c>
      <c r="C493" s="45" t="s">
        <v>2167</v>
      </c>
      <c r="D493" s="46">
        <v>300</v>
      </c>
      <c r="E493" s="80">
        <v>27694</v>
      </c>
      <c r="F493" s="46">
        <v>560.75300000000004</v>
      </c>
      <c r="G493" s="46">
        <v>22.688700000000001</v>
      </c>
      <c r="H493" s="46">
        <v>517</v>
      </c>
      <c r="I493" s="46">
        <v>614</v>
      </c>
      <c r="J493" s="46">
        <v>1165.72</v>
      </c>
      <c r="K493" s="46">
        <v>7.7880500000000001</v>
      </c>
      <c r="L493" s="46">
        <v>1149</v>
      </c>
      <c r="M493" s="46">
        <v>1184</v>
      </c>
      <c r="N493" s="46">
        <v>199.946</v>
      </c>
      <c r="O493" s="46">
        <v>0.56636600000000004</v>
      </c>
      <c r="P493" s="46">
        <v>194</v>
      </c>
      <c r="Q493" s="46">
        <v>200</v>
      </c>
      <c r="R493" s="46">
        <v>21.317799999999998</v>
      </c>
      <c r="S493" s="46">
        <v>13.067600000000001</v>
      </c>
      <c r="T493" s="46">
        <v>3</v>
      </c>
      <c r="U493" s="46">
        <v>45</v>
      </c>
      <c r="V493" s="46">
        <v>74.709500000000006</v>
      </c>
      <c r="W493" s="46">
        <v>26.203800000000001</v>
      </c>
      <c r="X493" s="46">
        <v>13</v>
      </c>
      <c r="Y493" s="46">
        <v>100</v>
      </c>
      <c r="Z493" s="46">
        <v>1267.18</v>
      </c>
      <c r="AA493" s="46">
        <v>181.41399999999999</v>
      </c>
      <c r="AB493" s="46">
        <v>852</v>
      </c>
      <c r="AC493" s="46">
        <v>1535</v>
      </c>
      <c r="AD493" s="46">
        <v>35093100</v>
      </c>
      <c r="AE493" s="46">
        <v>959.06600000000003</v>
      </c>
      <c r="AF493" s="46">
        <v>132.9</v>
      </c>
      <c r="AG493" s="46">
        <v>653</v>
      </c>
      <c r="AH493" s="46">
        <v>1157</v>
      </c>
      <c r="AI493" s="46">
        <v>26560400</v>
      </c>
      <c r="AJ493" s="46">
        <v>878.298</v>
      </c>
      <c r="AK493" s="46">
        <v>120.447</v>
      </c>
      <c r="AL493" s="46">
        <v>601</v>
      </c>
      <c r="AM493" s="46">
        <v>1058</v>
      </c>
      <c r="AN493" s="46">
        <v>24323600</v>
      </c>
      <c r="AO493" s="46">
        <v>14.201599999999999</v>
      </c>
      <c r="AP493" s="46">
        <v>2.9056899999999999</v>
      </c>
      <c r="AQ493" s="46">
        <v>9.0168499999999998</v>
      </c>
      <c r="AR493" s="46">
        <v>31.018599999999999</v>
      </c>
      <c r="AS493" s="46">
        <v>393298</v>
      </c>
      <c r="AT493" s="46">
        <v>14.7843</v>
      </c>
      <c r="AU493" s="46">
        <v>9.40808</v>
      </c>
      <c r="AV493" s="46">
        <v>32.295099999999998</v>
      </c>
      <c r="AW493" s="46">
        <v>3.0234100000000002</v>
      </c>
      <c r="AX493" s="46">
        <v>409436</v>
      </c>
      <c r="AY493" s="46">
        <v>20.349699999999999</v>
      </c>
      <c r="AZ493" s="46">
        <v>3.93208</v>
      </c>
      <c r="BA493" s="46">
        <v>13.211</v>
      </c>
      <c r="BB493" s="46">
        <v>42.866199999999999</v>
      </c>
      <c r="BC493" s="46">
        <v>563564</v>
      </c>
    </row>
    <row r="494" spans="1:55" x14ac:dyDescent="0.25">
      <c r="A494" s="49" t="s">
        <v>2910</v>
      </c>
      <c r="B494" s="38" t="s">
        <v>1306</v>
      </c>
      <c r="C494" s="45" t="s">
        <v>2168</v>
      </c>
      <c r="D494" s="46">
        <v>301</v>
      </c>
      <c r="E494" s="80">
        <v>23939</v>
      </c>
      <c r="F494" s="46">
        <v>693.84</v>
      </c>
      <c r="G494" s="46">
        <v>11.7111</v>
      </c>
      <c r="H494" s="46">
        <v>667</v>
      </c>
      <c r="I494" s="46">
        <v>721</v>
      </c>
      <c r="J494" s="46">
        <v>1071.06</v>
      </c>
      <c r="K494" s="46">
        <v>5.6894</v>
      </c>
      <c r="L494" s="46">
        <v>1060</v>
      </c>
      <c r="M494" s="46">
        <v>1083</v>
      </c>
      <c r="N494" s="46">
        <v>200</v>
      </c>
      <c r="O494" s="46">
        <v>0</v>
      </c>
      <c r="P494" s="46">
        <v>200</v>
      </c>
      <c r="Q494" s="46">
        <v>200</v>
      </c>
      <c r="R494" s="46">
        <v>5.6674600000000002</v>
      </c>
      <c r="S494" s="46">
        <v>5.4451599999999996</v>
      </c>
      <c r="T494" s="46">
        <v>3</v>
      </c>
      <c r="U494" s="46">
        <v>45</v>
      </c>
      <c r="V494" s="46">
        <v>58.055100000000003</v>
      </c>
      <c r="W494" s="46">
        <v>17.189599999999999</v>
      </c>
      <c r="X494" s="46">
        <v>13</v>
      </c>
      <c r="Y494" s="46">
        <v>100</v>
      </c>
      <c r="Z494" s="46">
        <v>1565.91</v>
      </c>
      <c r="AA494" s="46">
        <v>162.22300000000001</v>
      </c>
      <c r="AB494" s="46">
        <v>1207</v>
      </c>
      <c r="AC494" s="46">
        <v>2029</v>
      </c>
      <c r="AD494" s="46">
        <v>37486300</v>
      </c>
      <c r="AE494" s="46">
        <v>1189.77</v>
      </c>
      <c r="AF494" s="46">
        <v>119.056</v>
      </c>
      <c r="AG494" s="46">
        <v>926</v>
      </c>
      <c r="AH494" s="46">
        <v>1529</v>
      </c>
      <c r="AI494" s="46">
        <v>28481900</v>
      </c>
      <c r="AJ494" s="46">
        <v>1090.9100000000001</v>
      </c>
      <c r="AK494" s="46">
        <v>107.938</v>
      </c>
      <c r="AL494" s="46">
        <v>851</v>
      </c>
      <c r="AM494" s="46">
        <v>1398</v>
      </c>
      <c r="AN494" s="46">
        <v>26115400</v>
      </c>
      <c r="AO494" s="46">
        <v>23.948899999999998</v>
      </c>
      <c r="AP494" s="46">
        <v>3.6160899999999998</v>
      </c>
      <c r="AQ494" s="46">
        <v>13.0107</v>
      </c>
      <c r="AR494" s="46">
        <v>36.692599999999999</v>
      </c>
      <c r="AS494" s="46">
        <v>573313</v>
      </c>
      <c r="AT494" s="46">
        <v>24.905899999999999</v>
      </c>
      <c r="AU494" s="46">
        <v>13.5328</v>
      </c>
      <c r="AV494" s="46">
        <v>38.178100000000001</v>
      </c>
      <c r="AW494" s="46">
        <v>3.7619899999999999</v>
      </c>
      <c r="AX494" s="46">
        <v>596222</v>
      </c>
      <c r="AY494" s="46">
        <v>34.4071</v>
      </c>
      <c r="AZ494" s="46">
        <v>4.9868699999999997</v>
      </c>
      <c r="BA494" s="46">
        <v>19.225100000000001</v>
      </c>
      <c r="BB494" s="46">
        <v>52.097099999999998</v>
      </c>
      <c r="BC494" s="46">
        <v>823673</v>
      </c>
    </row>
    <row r="495" spans="1:55" x14ac:dyDescent="0.25">
      <c r="A495" s="49" t="s">
        <v>2911</v>
      </c>
      <c r="B495" s="38" t="s">
        <v>456</v>
      </c>
      <c r="C495" s="45" t="s">
        <v>2169</v>
      </c>
      <c r="D495" s="46">
        <v>302</v>
      </c>
      <c r="E495" s="80">
        <v>26767</v>
      </c>
      <c r="F495" s="46">
        <v>394.62799999999999</v>
      </c>
      <c r="G495" s="46">
        <v>16.272600000000001</v>
      </c>
      <c r="H495" s="46">
        <v>363</v>
      </c>
      <c r="I495" s="46">
        <v>418</v>
      </c>
      <c r="J495" s="46">
        <v>1269.76</v>
      </c>
      <c r="K495" s="46">
        <v>8.1488999999999994</v>
      </c>
      <c r="L495" s="46">
        <v>1255</v>
      </c>
      <c r="M495" s="46">
        <v>1287</v>
      </c>
      <c r="N495" s="46">
        <v>199.93600000000001</v>
      </c>
      <c r="O495" s="46">
        <v>1.82484</v>
      </c>
      <c r="P495" s="46">
        <v>148</v>
      </c>
      <c r="Q495" s="46">
        <v>200</v>
      </c>
      <c r="R495" s="46">
        <v>14.535</v>
      </c>
      <c r="S495" s="46">
        <v>9.0392100000000006</v>
      </c>
      <c r="T495" s="46">
        <v>3</v>
      </c>
      <c r="U495" s="46">
        <v>45</v>
      </c>
      <c r="V495" s="46">
        <v>58.952199999999998</v>
      </c>
      <c r="W495" s="46">
        <v>18.253399999999999</v>
      </c>
      <c r="X495" s="46">
        <v>13</v>
      </c>
      <c r="Y495" s="46">
        <v>94</v>
      </c>
      <c r="Z495" s="46">
        <v>781.28599999999994</v>
      </c>
      <c r="AA495" s="46">
        <v>86.073099999999997</v>
      </c>
      <c r="AB495" s="46">
        <v>586</v>
      </c>
      <c r="AC495" s="46">
        <v>970</v>
      </c>
      <c r="AD495" s="46">
        <v>20912700</v>
      </c>
      <c r="AE495" s="46">
        <v>593.23699999999997</v>
      </c>
      <c r="AF495" s="46">
        <v>63.309899999999999</v>
      </c>
      <c r="AG495" s="46">
        <v>449</v>
      </c>
      <c r="AH495" s="46">
        <v>731</v>
      </c>
      <c r="AI495" s="46">
        <v>15879200</v>
      </c>
      <c r="AJ495" s="46">
        <v>543.904</v>
      </c>
      <c r="AK495" s="46">
        <v>57.503900000000002</v>
      </c>
      <c r="AL495" s="46">
        <v>413</v>
      </c>
      <c r="AM495" s="46">
        <v>669</v>
      </c>
      <c r="AN495" s="46">
        <v>14558700</v>
      </c>
      <c r="AO495" s="46">
        <v>5.2578899999999997</v>
      </c>
      <c r="AP495" s="46">
        <v>0.71832600000000002</v>
      </c>
      <c r="AQ495" s="46">
        <v>2.8960400000000002</v>
      </c>
      <c r="AR495" s="46">
        <v>9.5963999999999992</v>
      </c>
      <c r="AS495" s="46">
        <v>140738</v>
      </c>
      <c r="AT495" s="46">
        <v>5.5178399999999996</v>
      </c>
      <c r="AU495" s="46">
        <v>3.0682100000000001</v>
      </c>
      <c r="AV495" s="46">
        <v>10.0197</v>
      </c>
      <c r="AW495" s="46">
        <v>0.74499899999999997</v>
      </c>
      <c r="AX495" s="46">
        <v>147696</v>
      </c>
      <c r="AY495" s="46">
        <v>7.68614</v>
      </c>
      <c r="AZ495" s="46">
        <v>0.96887000000000001</v>
      </c>
      <c r="BA495" s="46">
        <v>4.5449799999999998</v>
      </c>
      <c r="BB495" s="46">
        <v>13.516500000000001</v>
      </c>
      <c r="BC495" s="46">
        <v>205735</v>
      </c>
    </row>
    <row r="496" spans="1:55" x14ac:dyDescent="0.25">
      <c r="A496" s="49" t="s">
        <v>2912</v>
      </c>
      <c r="B496" s="38" t="s">
        <v>1099</v>
      </c>
      <c r="C496" s="45" t="s">
        <v>2170</v>
      </c>
      <c r="D496" s="46">
        <v>303</v>
      </c>
      <c r="E496" s="80">
        <v>20277</v>
      </c>
      <c r="F496" s="46">
        <v>298.18700000000001</v>
      </c>
      <c r="G496" s="46">
        <v>9.0750700000000002</v>
      </c>
      <c r="H496" s="46">
        <v>282</v>
      </c>
      <c r="I496" s="46">
        <v>314</v>
      </c>
      <c r="J496" s="46">
        <v>1515.04</v>
      </c>
      <c r="K496" s="46">
        <v>6.9481599999999997</v>
      </c>
      <c r="L496" s="46">
        <v>1506</v>
      </c>
      <c r="M496" s="46">
        <v>1534</v>
      </c>
      <c r="N496" s="46">
        <v>199.381</v>
      </c>
      <c r="O496" s="46">
        <v>10.598699999999999</v>
      </c>
      <c r="P496" s="46">
        <v>18</v>
      </c>
      <c r="Q496" s="46">
        <v>200</v>
      </c>
      <c r="R496" s="46">
        <v>11.7881</v>
      </c>
      <c r="S496" s="46">
        <v>1.3984000000000001</v>
      </c>
      <c r="T496" s="46">
        <v>5</v>
      </c>
      <c r="U496" s="46">
        <v>15</v>
      </c>
      <c r="V496" s="46">
        <v>60.71</v>
      </c>
      <c r="W496" s="46">
        <v>12.030900000000001</v>
      </c>
      <c r="X496" s="46">
        <v>46</v>
      </c>
      <c r="Y496" s="46">
        <v>74</v>
      </c>
      <c r="Z496" s="46">
        <v>461.29700000000003</v>
      </c>
      <c r="AA496" s="46">
        <v>34.759399999999999</v>
      </c>
      <c r="AB496" s="46">
        <v>405</v>
      </c>
      <c r="AC496" s="46">
        <v>510</v>
      </c>
      <c r="AD496" s="46">
        <v>9353710</v>
      </c>
      <c r="AE496" s="46">
        <v>350.10700000000003</v>
      </c>
      <c r="AF496" s="46">
        <v>25.584499999999998</v>
      </c>
      <c r="AG496" s="46">
        <v>308</v>
      </c>
      <c r="AH496" s="46">
        <v>386</v>
      </c>
      <c r="AI496" s="46">
        <v>7099110</v>
      </c>
      <c r="AJ496" s="46">
        <v>320.86399999999998</v>
      </c>
      <c r="AK496" s="46">
        <v>23.206900000000001</v>
      </c>
      <c r="AL496" s="46">
        <v>283</v>
      </c>
      <c r="AM496" s="46">
        <v>354</v>
      </c>
      <c r="AN496" s="46">
        <v>6506150</v>
      </c>
      <c r="AO496" s="46">
        <v>1.24457</v>
      </c>
      <c r="AP496" s="46">
        <v>0.24487900000000001</v>
      </c>
      <c r="AQ496" s="46">
        <v>0.27028999999999997</v>
      </c>
      <c r="AR496" s="46">
        <v>1.9967699999999999</v>
      </c>
      <c r="AS496" s="46">
        <v>25236.2</v>
      </c>
      <c r="AT496" s="46">
        <v>1.35551</v>
      </c>
      <c r="AU496" s="46">
        <v>0.29018899999999997</v>
      </c>
      <c r="AV496" s="46">
        <v>2.1379199999999998</v>
      </c>
      <c r="AW496" s="46">
        <v>0.25576399999999999</v>
      </c>
      <c r="AX496" s="46">
        <v>27485.599999999999</v>
      </c>
      <c r="AY496" s="46">
        <v>2.1529099999999999</v>
      </c>
      <c r="AZ496" s="46">
        <v>0.314971</v>
      </c>
      <c r="BA496" s="46">
        <v>0.43349900000000002</v>
      </c>
      <c r="BB496" s="46">
        <v>3.12608</v>
      </c>
      <c r="BC496" s="46">
        <v>43654.6</v>
      </c>
    </row>
    <row r="497" spans="1:55" x14ac:dyDescent="0.25">
      <c r="A497" s="49" t="s">
        <v>2913</v>
      </c>
      <c r="B497" s="38" t="s">
        <v>915</v>
      </c>
      <c r="C497" s="45" t="s">
        <v>2171</v>
      </c>
      <c r="D497" s="46">
        <v>304</v>
      </c>
      <c r="E497" s="80">
        <v>26520</v>
      </c>
      <c r="F497" s="46">
        <v>399.83800000000002</v>
      </c>
      <c r="G497" s="46">
        <v>10.250299999999999</v>
      </c>
      <c r="H497" s="46">
        <v>372</v>
      </c>
      <c r="I497" s="46">
        <v>421</v>
      </c>
      <c r="J497" s="46">
        <v>1337.02</v>
      </c>
      <c r="K497" s="46">
        <v>10.6691</v>
      </c>
      <c r="L497" s="46">
        <v>1317</v>
      </c>
      <c r="M497" s="46">
        <v>1362</v>
      </c>
      <c r="N497" s="46">
        <v>200</v>
      </c>
      <c r="O497" s="46">
        <v>0</v>
      </c>
      <c r="P497" s="46">
        <v>200</v>
      </c>
      <c r="Q497" s="46">
        <v>200</v>
      </c>
      <c r="R497" s="46">
        <v>12.1616</v>
      </c>
      <c r="S497" s="46">
        <v>6.7267400000000004</v>
      </c>
      <c r="T497" s="46">
        <v>3</v>
      </c>
      <c r="U497" s="46">
        <v>45</v>
      </c>
      <c r="V497" s="46">
        <v>62.127400000000002</v>
      </c>
      <c r="W497" s="46">
        <v>9.21523</v>
      </c>
      <c r="X497" s="46">
        <v>48</v>
      </c>
      <c r="Y497" s="46">
        <v>80</v>
      </c>
      <c r="Z497" s="46">
        <v>719.24300000000005</v>
      </c>
      <c r="AA497" s="46">
        <v>45.313400000000001</v>
      </c>
      <c r="AB497" s="46">
        <v>626</v>
      </c>
      <c r="AC497" s="46">
        <v>807</v>
      </c>
      <c r="AD497" s="46">
        <v>19074300</v>
      </c>
      <c r="AE497" s="46">
        <v>545.95299999999997</v>
      </c>
      <c r="AF497" s="46">
        <v>33.4771</v>
      </c>
      <c r="AG497" s="46">
        <v>476</v>
      </c>
      <c r="AH497" s="46">
        <v>610</v>
      </c>
      <c r="AI497" s="46">
        <v>14478700</v>
      </c>
      <c r="AJ497" s="46">
        <v>500.41</v>
      </c>
      <c r="AK497" s="46">
        <v>30.425899999999999</v>
      </c>
      <c r="AL497" s="46">
        <v>437</v>
      </c>
      <c r="AM497" s="46">
        <v>559</v>
      </c>
      <c r="AN497" s="46">
        <v>13270900</v>
      </c>
      <c r="AO497" s="46">
        <v>4.4324300000000001</v>
      </c>
      <c r="AP497" s="46">
        <v>0.82477699999999998</v>
      </c>
      <c r="AQ497" s="46">
        <v>2.7190300000000001</v>
      </c>
      <c r="AR497" s="46">
        <v>7.1001399999999997</v>
      </c>
      <c r="AS497" s="46">
        <v>117548</v>
      </c>
      <c r="AT497" s="46">
        <v>4.6608099999999997</v>
      </c>
      <c r="AU497" s="46">
        <v>2.88443</v>
      </c>
      <c r="AV497" s="46">
        <v>7.4255699999999996</v>
      </c>
      <c r="AW497" s="46">
        <v>0.85469899999999999</v>
      </c>
      <c r="AX497" s="46">
        <v>123605</v>
      </c>
      <c r="AY497" s="46">
        <v>6.5334000000000003</v>
      </c>
      <c r="AZ497" s="46">
        <v>1.11361</v>
      </c>
      <c r="BA497" s="46">
        <v>4.2454599999999996</v>
      </c>
      <c r="BB497" s="46">
        <v>10.0943</v>
      </c>
      <c r="BC497" s="46">
        <v>173266</v>
      </c>
    </row>
    <row r="498" spans="1:55" x14ac:dyDescent="0.25">
      <c r="A498" s="49" t="s">
        <v>2914</v>
      </c>
      <c r="B498" s="38" t="s">
        <v>950</v>
      </c>
      <c r="C498" s="45" t="s">
        <v>2172</v>
      </c>
      <c r="D498" s="46">
        <v>305</v>
      </c>
      <c r="E498" s="80">
        <v>27564</v>
      </c>
      <c r="F498" s="46">
        <v>339.00299999999999</v>
      </c>
      <c r="G498" s="46">
        <v>20.817900000000002</v>
      </c>
      <c r="H498" s="46">
        <v>298</v>
      </c>
      <c r="I498" s="46">
        <v>389</v>
      </c>
      <c r="J498" s="46">
        <v>1302.95</v>
      </c>
      <c r="K498" s="46">
        <v>13.3855</v>
      </c>
      <c r="L498" s="46">
        <v>1274</v>
      </c>
      <c r="M498" s="46">
        <v>1330</v>
      </c>
      <c r="N498" s="46">
        <v>189.297</v>
      </c>
      <c r="O498" s="46">
        <v>32.218899999999998</v>
      </c>
      <c r="P498" s="46">
        <v>37</v>
      </c>
      <c r="Q498" s="46">
        <v>200</v>
      </c>
      <c r="R498" s="46">
        <v>10.2281</v>
      </c>
      <c r="S498" s="46">
        <v>9.2472600000000007</v>
      </c>
      <c r="T498" s="46">
        <v>3</v>
      </c>
      <c r="U498" s="46">
        <v>45</v>
      </c>
      <c r="V498" s="46">
        <v>63.002000000000002</v>
      </c>
      <c r="W498" s="46">
        <v>11.216699999999999</v>
      </c>
      <c r="X498" s="46">
        <v>26</v>
      </c>
      <c r="Y498" s="46">
        <v>100</v>
      </c>
      <c r="Z498" s="46">
        <v>683.41300000000001</v>
      </c>
      <c r="AA498" s="46">
        <v>50.287100000000002</v>
      </c>
      <c r="AB498" s="46">
        <v>572</v>
      </c>
      <c r="AC498" s="46">
        <v>848</v>
      </c>
      <c r="AD498" s="46">
        <v>18835500</v>
      </c>
      <c r="AE498" s="46">
        <v>518.65300000000002</v>
      </c>
      <c r="AF498" s="46">
        <v>37.442799999999998</v>
      </c>
      <c r="AG498" s="46">
        <v>435</v>
      </c>
      <c r="AH498" s="46">
        <v>639</v>
      </c>
      <c r="AI498" s="46">
        <v>14294600</v>
      </c>
      <c r="AJ498" s="46">
        <v>475.35899999999998</v>
      </c>
      <c r="AK498" s="46">
        <v>34.101999999999997</v>
      </c>
      <c r="AL498" s="46">
        <v>399</v>
      </c>
      <c r="AM498" s="46">
        <v>584</v>
      </c>
      <c r="AN498" s="46">
        <v>13101400</v>
      </c>
      <c r="AO498" s="46">
        <v>2.5085500000000001</v>
      </c>
      <c r="AP498" s="46">
        <v>0.62416400000000005</v>
      </c>
      <c r="AQ498" s="46">
        <v>0.68166400000000005</v>
      </c>
      <c r="AR498" s="46">
        <v>5.5512300000000003</v>
      </c>
      <c r="AS498" s="46">
        <v>69138.100000000006</v>
      </c>
      <c r="AT498" s="46">
        <v>2.6660699999999999</v>
      </c>
      <c r="AU498" s="46">
        <v>0.77327000000000001</v>
      </c>
      <c r="AV498" s="46">
        <v>5.8239900000000002</v>
      </c>
      <c r="AW498" s="46">
        <v>0.64732500000000004</v>
      </c>
      <c r="AX498" s="46">
        <v>73479.5</v>
      </c>
      <c r="AY498" s="46">
        <v>3.9403700000000002</v>
      </c>
      <c r="AZ498" s="46">
        <v>0.84211800000000003</v>
      </c>
      <c r="BA498" s="46">
        <v>1.50864</v>
      </c>
      <c r="BB498" s="46">
        <v>7.9693399999999999</v>
      </c>
      <c r="BC498" s="46">
        <v>108601</v>
      </c>
    </row>
    <row r="499" spans="1:55" x14ac:dyDescent="0.25">
      <c r="A499" s="49" t="s">
        <v>2915</v>
      </c>
      <c r="B499" s="38" t="s">
        <v>1054</v>
      </c>
      <c r="C499" s="45" t="s">
        <v>2173</v>
      </c>
      <c r="D499" s="46">
        <v>306</v>
      </c>
      <c r="E499" s="80">
        <v>35994</v>
      </c>
      <c r="F499" s="46">
        <v>348.93400000000003</v>
      </c>
      <c r="G499" s="46">
        <v>11.3962</v>
      </c>
      <c r="H499" s="46">
        <v>323</v>
      </c>
      <c r="I499" s="46">
        <v>366</v>
      </c>
      <c r="J499" s="46">
        <v>1348.25</v>
      </c>
      <c r="K499" s="46">
        <v>8.0556699999999992</v>
      </c>
      <c r="L499" s="46">
        <v>1330</v>
      </c>
      <c r="M499" s="46">
        <v>1366</v>
      </c>
      <c r="N499" s="46">
        <v>200</v>
      </c>
      <c r="O499" s="46">
        <v>0</v>
      </c>
      <c r="P499" s="46">
        <v>200</v>
      </c>
      <c r="Q499" s="46">
        <v>200</v>
      </c>
      <c r="R499" s="46">
        <v>10.625500000000001</v>
      </c>
      <c r="S499" s="46">
        <v>5.4771299999999998</v>
      </c>
      <c r="T499" s="46">
        <v>3</v>
      </c>
      <c r="U499" s="46">
        <v>27</v>
      </c>
      <c r="V499" s="46">
        <v>59.5167</v>
      </c>
      <c r="W499" s="46">
        <v>11.4313</v>
      </c>
      <c r="X499" s="46">
        <v>20</v>
      </c>
      <c r="Y499" s="46">
        <v>85</v>
      </c>
      <c r="Z499" s="46">
        <v>640.06500000000005</v>
      </c>
      <c r="AA499" s="46">
        <v>45.387</v>
      </c>
      <c r="AB499" s="46">
        <v>496</v>
      </c>
      <c r="AC499" s="46">
        <v>762</v>
      </c>
      <c r="AD499" s="46">
        <v>23038500</v>
      </c>
      <c r="AE499" s="46">
        <v>486.05099999999999</v>
      </c>
      <c r="AF499" s="46">
        <v>33.496099999999998</v>
      </c>
      <c r="AG499" s="46">
        <v>380</v>
      </c>
      <c r="AH499" s="46">
        <v>575</v>
      </c>
      <c r="AI499" s="46">
        <v>17494900</v>
      </c>
      <c r="AJ499" s="46">
        <v>445.57100000000003</v>
      </c>
      <c r="AK499" s="46">
        <v>30.409600000000001</v>
      </c>
      <c r="AL499" s="46">
        <v>349</v>
      </c>
      <c r="AM499" s="46">
        <v>527</v>
      </c>
      <c r="AN499" s="46">
        <v>16037900</v>
      </c>
      <c r="AO499" s="46">
        <v>2.8650699999999998</v>
      </c>
      <c r="AP499" s="46">
        <v>0.44131199999999998</v>
      </c>
      <c r="AQ499" s="46">
        <v>1.9918499999999999</v>
      </c>
      <c r="AR499" s="46">
        <v>3.95505</v>
      </c>
      <c r="AS499" s="46">
        <v>103125</v>
      </c>
      <c r="AT499" s="46">
        <v>3.0363500000000001</v>
      </c>
      <c r="AU499" s="46">
        <v>2.1283500000000002</v>
      </c>
      <c r="AV499" s="46">
        <v>4.1676799999999998</v>
      </c>
      <c r="AW499" s="46">
        <v>0.45696799999999999</v>
      </c>
      <c r="AX499" s="46">
        <v>109290</v>
      </c>
      <c r="AY499" s="46">
        <v>4.3924799999999999</v>
      </c>
      <c r="AZ499" s="46">
        <v>0.60020300000000004</v>
      </c>
      <c r="BA499" s="46">
        <v>3.2300399999999998</v>
      </c>
      <c r="BB499" s="46">
        <v>5.8629499999999997</v>
      </c>
      <c r="BC499" s="46">
        <v>158103</v>
      </c>
    </row>
    <row r="500" spans="1:55" x14ac:dyDescent="0.25">
      <c r="A500" s="49" t="s">
        <v>2916</v>
      </c>
      <c r="B500" s="38" t="s">
        <v>421</v>
      </c>
      <c r="C500" s="45" t="s">
        <v>2174</v>
      </c>
      <c r="D500" s="46">
        <v>307</v>
      </c>
      <c r="E500" s="80">
        <v>24070</v>
      </c>
      <c r="F500" s="46">
        <v>393.91</v>
      </c>
      <c r="G500" s="46">
        <v>38.371400000000001</v>
      </c>
      <c r="H500" s="46">
        <v>349</v>
      </c>
      <c r="I500" s="46">
        <v>547</v>
      </c>
      <c r="J500" s="46">
        <v>1287.1199999999999</v>
      </c>
      <c r="K500" s="46">
        <v>5.9928499999999998</v>
      </c>
      <c r="L500" s="46">
        <v>1272</v>
      </c>
      <c r="M500" s="46">
        <v>1302</v>
      </c>
      <c r="N500" s="46">
        <v>136.92699999999999</v>
      </c>
      <c r="O500" s="46">
        <v>58.0032</v>
      </c>
      <c r="P500" s="46">
        <v>18</v>
      </c>
      <c r="Q500" s="46">
        <v>200</v>
      </c>
      <c r="R500" s="46">
        <v>11.1317</v>
      </c>
      <c r="S500" s="46">
        <v>5.0742799999999999</v>
      </c>
      <c r="T500" s="46">
        <v>3</v>
      </c>
      <c r="U500" s="46">
        <v>33</v>
      </c>
      <c r="V500" s="46">
        <v>65.131799999999998</v>
      </c>
      <c r="W500" s="46">
        <v>10.314299999999999</v>
      </c>
      <c r="X500" s="46">
        <v>26</v>
      </c>
      <c r="Y500" s="46">
        <v>100</v>
      </c>
      <c r="Z500" s="46">
        <v>778.60900000000004</v>
      </c>
      <c r="AA500" s="46">
        <v>59.165700000000001</v>
      </c>
      <c r="AB500" s="46">
        <v>621</v>
      </c>
      <c r="AC500" s="46">
        <v>992</v>
      </c>
      <c r="AD500" s="46">
        <v>18741100</v>
      </c>
      <c r="AE500" s="46">
        <v>590.65899999999999</v>
      </c>
      <c r="AF500" s="46">
        <v>44.241</v>
      </c>
      <c r="AG500" s="46">
        <v>475</v>
      </c>
      <c r="AH500" s="46">
        <v>750</v>
      </c>
      <c r="AI500" s="46">
        <v>14217200</v>
      </c>
      <c r="AJ500" s="46">
        <v>541.33100000000002</v>
      </c>
      <c r="AK500" s="46">
        <v>40.354300000000002</v>
      </c>
      <c r="AL500" s="46">
        <v>436</v>
      </c>
      <c r="AM500" s="46">
        <v>687</v>
      </c>
      <c r="AN500" s="46">
        <v>13029800</v>
      </c>
      <c r="AO500" s="46">
        <v>3.2009500000000002</v>
      </c>
      <c r="AP500" s="46">
        <v>1.0805899999999999</v>
      </c>
      <c r="AQ500" s="46">
        <v>0.97832200000000002</v>
      </c>
      <c r="AR500" s="46">
        <v>11.396800000000001</v>
      </c>
      <c r="AS500" s="46">
        <v>77046.899999999994</v>
      </c>
      <c r="AT500" s="46">
        <v>3.3839399999999999</v>
      </c>
      <c r="AU500" s="46">
        <v>1.0811599999999999</v>
      </c>
      <c r="AV500" s="46">
        <v>11.893700000000001</v>
      </c>
      <c r="AW500" s="46">
        <v>1.12022</v>
      </c>
      <c r="AX500" s="46">
        <v>81451.5</v>
      </c>
      <c r="AY500" s="46">
        <v>4.9238099999999996</v>
      </c>
      <c r="AZ500" s="46">
        <v>1.46929</v>
      </c>
      <c r="BA500" s="46">
        <v>1.9163699999999999</v>
      </c>
      <c r="BB500" s="46">
        <v>16.029499999999999</v>
      </c>
      <c r="BC500" s="46">
        <v>118516</v>
      </c>
    </row>
    <row r="501" spans="1:55" x14ac:dyDescent="0.25">
      <c r="A501" s="49" t="s">
        <v>2917</v>
      </c>
      <c r="B501" s="38" t="s">
        <v>2429</v>
      </c>
      <c r="C501" s="45" t="s">
        <v>2175</v>
      </c>
      <c r="D501" s="46">
        <v>308</v>
      </c>
      <c r="E501" s="80">
        <v>22543</v>
      </c>
      <c r="F501" s="46">
        <v>635.00699999999995</v>
      </c>
      <c r="G501" s="46">
        <v>16.8154</v>
      </c>
      <c r="H501" s="46">
        <v>603</v>
      </c>
      <c r="I501" s="46">
        <v>686</v>
      </c>
      <c r="J501" s="46">
        <v>1106.3399999999999</v>
      </c>
      <c r="K501" s="46">
        <v>5.9138299999999999</v>
      </c>
      <c r="L501" s="46">
        <v>1094</v>
      </c>
      <c r="M501" s="46">
        <v>1118</v>
      </c>
      <c r="N501" s="46">
        <v>200</v>
      </c>
      <c r="O501" s="46">
        <v>0</v>
      </c>
      <c r="P501" s="46">
        <v>200</v>
      </c>
      <c r="Q501" s="46">
        <v>200</v>
      </c>
      <c r="R501" s="46">
        <v>20.255199999999999</v>
      </c>
      <c r="S501" s="46">
        <v>15.690099999999999</v>
      </c>
      <c r="T501" s="46">
        <v>3</v>
      </c>
      <c r="U501" s="46">
        <v>45</v>
      </c>
      <c r="V501" s="46">
        <v>75.494100000000003</v>
      </c>
      <c r="W501" s="46">
        <v>24.0961</v>
      </c>
      <c r="X501" s="46">
        <v>13</v>
      </c>
      <c r="Y501" s="46">
        <v>100</v>
      </c>
      <c r="Z501" s="46">
        <v>1527.42</v>
      </c>
      <c r="AA501" s="46">
        <v>185.286</v>
      </c>
      <c r="AB501" s="46">
        <v>1085</v>
      </c>
      <c r="AC501" s="46">
        <v>1818</v>
      </c>
      <c r="AD501" s="46">
        <v>34432700</v>
      </c>
      <c r="AE501" s="46">
        <v>1156.08</v>
      </c>
      <c r="AF501" s="46">
        <v>134.964</v>
      </c>
      <c r="AG501" s="46">
        <v>833</v>
      </c>
      <c r="AH501" s="46">
        <v>1370</v>
      </c>
      <c r="AI501" s="46">
        <v>26061400</v>
      </c>
      <c r="AJ501" s="46">
        <v>1058.74</v>
      </c>
      <c r="AK501" s="46">
        <v>122.078</v>
      </c>
      <c r="AL501" s="46">
        <v>766</v>
      </c>
      <c r="AM501" s="46">
        <v>1253</v>
      </c>
      <c r="AN501" s="46">
        <v>23867100</v>
      </c>
      <c r="AO501" s="46">
        <v>19.671700000000001</v>
      </c>
      <c r="AP501" s="46">
        <v>2.71854</v>
      </c>
      <c r="AQ501" s="46">
        <v>10.276899999999999</v>
      </c>
      <c r="AR501" s="46">
        <v>26.190899999999999</v>
      </c>
      <c r="AS501" s="46">
        <v>443458</v>
      </c>
      <c r="AT501" s="46">
        <v>20.4526</v>
      </c>
      <c r="AU501" s="46">
        <v>10.7034</v>
      </c>
      <c r="AV501" s="46">
        <v>27.2395</v>
      </c>
      <c r="AW501" s="46">
        <v>2.8267500000000001</v>
      </c>
      <c r="AX501" s="46">
        <v>461063</v>
      </c>
      <c r="AY501" s="46">
        <v>28.306000000000001</v>
      </c>
      <c r="AZ501" s="46">
        <v>3.7610399999999999</v>
      </c>
      <c r="BA501" s="46">
        <v>15.224600000000001</v>
      </c>
      <c r="BB501" s="46">
        <v>37.324199999999998</v>
      </c>
      <c r="BC501" s="46">
        <v>638103</v>
      </c>
    </row>
    <row r="502" spans="1:55" x14ac:dyDescent="0.25">
      <c r="A502" s="49" t="s">
        <v>2918</v>
      </c>
      <c r="B502" s="38" t="s">
        <v>1112</v>
      </c>
      <c r="C502" s="45" t="s">
        <v>2176</v>
      </c>
      <c r="D502" s="46">
        <v>309</v>
      </c>
      <c r="E502" s="80">
        <v>4270</v>
      </c>
      <c r="F502" s="46">
        <v>280.16300000000001</v>
      </c>
      <c r="G502" s="46">
        <v>24.0379</v>
      </c>
      <c r="H502" s="46">
        <v>225</v>
      </c>
      <c r="I502" s="46">
        <v>376</v>
      </c>
      <c r="J502" s="46">
        <v>1424.7</v>
      </c>
      <c r="K502" s="46">
        <v>10.163500000000001</v>
      </c>
      <c r="L502" s="46">
        <v>1396</v>
      </c>
      <c r="M502" s="46">
        <v>1456</v>
      </c>
      <c r="N502" s="46">
        <v>155.303</v>
      </c>
      <c r="O502" s="46">
        <v>60.656199999999998</v>
      </c>
      <c r="P502" s="46">
        <v>38</v>
      </c>
      <c r="Q502" s="46">
        <v>200</v>
      </c>
      <c r="R502" s="46">
        <v>22.7</v>
      </c>
      <c r="S502" s="46">
        <v>5.6412399999999998</v>
      </c>
      <c r="T502" s="46">
        <v>15</v>
      </c>
      <c r="U502" s="46">
        <v>33</v>
      </c>
      <c r="V502" s="46">
        <v>73.430400000000006</v>
      </c>
      <c r="W502" s="46">
        <v>10.2865</v>
      </c>
      <c r="X502" s="46">
        <v>60</v>
      </c>
      <c r="Y502" s="46">
        <v>100</v>
      </c>
      <c r="Z502" s="46">
        <v>530.654</v>
      </c>
      <c r="AA502" s="46">
        <v>43.880400000000002</v>
      </c>
      <c r="AB502" s="46">
        <v>421</v>
      </c>
      <c r="AC502" s="46">
        <v>743</v>
      </c>
      <c r="AD502" s="46">
        <v>2265890</v>
      </c>
      <c r="AE502" s="46">
        <v>401.78500000000003</v>
      </c>
      <c r="AF502" s="46">
        <v>32.822200000000002</v>
      </c>
      <c r="AG502" s="46">
        <v>319</v>
      </c>
      <c r="AH502" s="46">
        <v>560</v>
      </c>
      <c r="AI502" s="46">
        <v>1715620</v>
      </c>
      <c r="AJ502" s="46">
        <v>367.88900000000001</v>
      </c>
      <c r="AK502" s="46">
        <v>29.8581</v>
      </c>
      <c r="AL502" s="46">
        <v>293</v>
      </c>
      <c r="AM502" s="46">
        <v>512</v>
      </c>
      <c r="AN502" s="46">
        <v>1570880</v>
      </c>
      <c r="AO502" s="46">
        <v>0.95287599999999995</v>
      </c>
      <c r="AP502" s="46">
        <v>0.40029199999999998</v>
      </c>
      <c r="AQ502" s="46">
        <v>0.327963</v>
      </c>
      <c r="AR502" s="46">
        <v>3.3517000000000001</v>
      </c>
      <c r="AS502" s="46">
        <v>4068.78</v>
      </c>
      <c r="AT502" s="46">
        <v>1.04339</v>
      </c>
      <c r="AU502" s="46">
        <v>0.34994799999999998</v>
      </c>
      <c r="AV502" s="46">
        <v>3.53647</v>
      </c>
      <c r="AW502" s="46">
        <v>0.42608600000000002</v>
      </c>
      <c r="AX502" s="46">
        <v>4455.26</v>
      </c>
      <c r="AY502" s="46">
        <v>1.75945</v>
      </c>
      <c r="AZ502" s="46">
        <v>0.61493100000000001</v>
      </c>
      <c r="BA502" s="46">
        <v>0.50540799999999997</v>
      </c>
      <c r="BB502" s="46">
        <v>5.06168</v>
      </c>
      <c r="BC502" s="46">
        <v>7512.84</v>
      </c>
    </row>
    <row r="503" spans="1:55" x14ac:dyDescent="0.25">
      <c r="A503" s="49" t="s">
        <v>2919</v>
      </c>
      <c r="B503" s="38" t="s">
        <v>852</v>
      </c>
      <c r="C503" s="45" t="s">
        <v>2177</v>
      </c>
      <c r="D503" s="46">
        <v>310</v>
      </c>
      <c r="E503" s="80">
        <v>1025</v>
      </c>
      <c r="F503" s="46">
        <v>309.37299999999999</v>
      </c>
      <c r="G503" s="46">
        <v>4.5719900000000004</v>
      </c>
      <c r="H503" s="46">
        <v>299</v>
      </c>
      <c r="I503" s="46">
        <v>319</v>
      </c>
      <c r="J503" s="46">
        <v>1521.9</v>
      </c>
      <c r="K503" s="46">
        <v>2.0228600000000001</v>
      </c>
      <c r="L503" s="46">
        <v>1518</v>
      </c>
      <c r="M503" s="46">
        <v>1526</v>
      </c>
      <c r="N503" s="46">
        <v>103.185</v>
      </c>
      <c r="O503" s="46">
        <v>62.729700000000001</v>
      </c>
      <c r="P503" s="46">
        <v>5</v>
      </c>
      <c r="Q503" s="46">
        <v>200</v>
      </c>
      <c r="R503" s="46">
        <v>31.450700000000001</v>
      </c>
      <c r="S503" s="46">
        <v>3.9066900000000002</v>
      </c>
      <c r="T503" s="46">
        <v>15</v>
      </c>
      <c r="U503" s="46">
        <v>33</v>
      </c>
      <c r="V503" s="46">
        <v>99.785399999999996</v>
      </c>
      <c r="W503" s="46">
        <v>2.06073</v>
      </c>
      <c r="X503" s="46">
        <v>80</v>
      </c>
      <c r="Y503" s="46">
        <v>100</v>
      </c>
      <c r="Z503" s="46">
        <v>558.90800000000002</v>
      </c>
      <c r="AA503" s="46">
        <v>7.8710000000000004</v>
      </c>
      <c r="AB503" s="46">
        <v>507</v>
      </c>
      <c r="AC503" s="46">
        <v>571</v>
      </c>
      <c r="AD503" s="46">
        <v>572881</v>
      </c>
      <c r="AE503" s="46">
        <v>420.95499999999998</v>
      </c>
      <c r="AF503" s="46">
        <v>5.84382</v>
      </c>
      <c r="AG503" s="46">
        <v>384</v>
      </c>
      <c r="AH503" s="46">
        <v>430</v>
      </c>
      <c r="AI503" s="46">
        <v>431479</v>
      </c>
      <c r="AJ503" s="46">
        <v>384.85899999999998</v>
      </c>
      <c r="AK503" s="46">
        <v>5.3461400000000001</v>
      </c>
      <c r="AL503" s="46">
        <v>351</v>
      </c>
      <c r="AM503" s="46">
        <v>393</v>
      </c>
      <c r="AN503" s="46">
        <v>394481</v>
      </c>
      <c r="AO503" s="46">
        <v>0.46462900000000001</v>
      </c>
      <c r="AP503" s="46">
        <v>0.255353</v>
      </c>
      <c r="AQ503" s="46">
        <v>0.23375499999999999</v>
      </c>
      <c r="AR503" s="46">
        <v>1.05661</v>
      </c>
      <c r="AS503" s="46">
        <v>476.245</v>
      </c>
      <c r="AT503" s="46">
        <v>0.50348999999999999</v>
      </c>
      <c r="AU503" s="46">
        <v>0.25210399999999999</v>
      </c>
      <c r="AV503" s="46">
        <v>1.1565099999999999</v>
      </c>
      <c r="AW503" s="46">
        <v>0.28593499999999999</v>
      </c>
      <c r="AX503" s="46">
        <v>516.077</v>
      </c>
      <c r="AY503" s="46">
        <v>0.85432200000000003</v>
      </c>
      <c r="AZ503" s="46">
        <v>0.52493500000000004</v>
      </c>
      <c r="BA503" s="46">
        <v>0.39052100000000001</v>
      </c>
      <c r="BB503" s="46">
        <v>1.95018</v>
      </c>
      <c r="BC503" s="46">
        <v>875.68</v>
      </c>
    </row>
    <row r="504" spans="1:55" x14ac:dyDescent="0.25">
      <c r="A504" s="49" t="s">
        <v>2920</v>
      </c>
      <c r="B504" s="38" t="s">
        <v>1117</v>
      </c>
      <c r="C504" s="45" t="s">
        <v>2178</v>
      </c>
      <c r="D504" s="46">
        <v>311</v>
      </c>
      <c r="E504" s="80">
        <v>26603</v>
      </c>
      <c r="F504" s="46">
        <v>374.05399999999997</v>
      </c>
      <c r="G504" s="46">
        <v>14.6381</v>
      </c>
      <c r="H504" s="46">
        <v>352</v>
      </c>
      <c r="I504" s="46">
        <v>432</v>
      </c>
      <c r="J504" s="46">
        <v>1313.73</v>
      </c>
      <c r="K504" s="46">
        <v>10.629899999999999</v>
      </c>
      <c r="L504" s="46">
        <v>1290</v>
      </c>
      <c r="M504" s="46">
        <v>1337</v>
      </c>
      <c r="N504" s="46">
        <v>199.55799999999999</v>
      </c>
      <c r="O504" s="46">
        <v>5.4657499999999999</v>
      </c>
      <c r="P504" s="46">
        <v>132</v>
      </c>
      <c r="Q504" s="46">
        <v>200</v>
      </c>
      <c r="R504" s="46">
        <v>15.7303</v>
      </c>
      <c r="S504" s="46">
        <v>7.9772600000000002</v>
      </c>
      <c r="T504" s="46">
        <v>5</v>
      </c>
      <c r="U504" s="46">
        <v>33</v>
      </c>
      <c r="V504" s="46">
        <v>69.03</v>
      </c>
      <c r="W504" s="46">
        <v>13.6098</v>
      </c>
      <c r="X504" s="46">
        <v>55</v>
      </c>
      <c r="Y504" s="46">
        <v>94</v>
      </c>
      <c r="Z504" s="46">
        <v>739.73699999999997</v>
      </c>
      <c r="AA504" s="46">
        <v>68.635800000000003</v>
      </c>
      <c r="AB504" s="46">
        <v>644</v>
      </c>
      <c r="AC504" s="46">
        <v>886</v>
      </c>
      <c r="AD504" s="46">
        <v>19679200</v>
      </c>
      <c r="AE504" s="46">
        <v>560.67999999999995</v>
      </c>
      <c r="AF504" s="46">
        <v>50.591000000000001</v>
      </c>
      <c r="AG504" s="46">
        <v>490</v>
      </c>
      <c r="AH504" s="46">
        <v>670</v>
      </c>
      <c r="AI504" s="46">
        <v>14915800</v>
      </c>
      <c r="AJ504" s="46">
        <v>513.63400000000001</v>
      </c>
      <c r="AK504" s="46">
        <v>45.906100000000002</v>
      </c>
      <c r="AL504" s="46">
        <v>449</v>
      </c>
      <c r="AM504" s="46">
        <v>614</v>
      </c>
      <c r="AN504" s="46">
        <v>13664200</v>
      </c>
      <c r="AO504" s="46">
        <v>3.8271700000000002</v>
      </c>
      <c r="AP504" s="46">
        <v>0.50522800000000001</v>
      </c>
      <c r="AQ504" s="46">
        <v>2.6376499999999998</v>
      </c>
      <c r="AR504" s="46">
        <v>6.4403199999999998</v>
      </c>
      <c r="AS504" s="46">
        <v>101814</v>
      </c>
      <c r="AT504" s="46">
        <v>4.0317999999999996</v>
      </c>
      <c r="AU504" s="46">
        <v>2.8009400000000002</v>
      </c>
      <c r="AV504" s="46">
        <v>6.7438500000000001</v>
      </c>
      <c r="AW504" s="46">
        <v>0.52327100000000004</v>
      </c>
      <c r="AX504" s="46">
        <v>107258</v>
      </c>
      <c r="AY504" s="46">
        <v>5.7337300000000004</v>
      </c>
      <c r="AZ504" s="46">
        <v>0.69520400000000004</v>
      </c>
      <c r="BA504" s="46">
        <v>4.1115599999999999</v>
      </c>
      <c r="BB504" s="46">
        <v>9.2904199999999992</v>
      </c>
      <c r="BC504" s="46">
        <v>152534</v>
      </c>
    </row>
    <row r="505" spans="1:55" x14ac:dyDescent="0.25">
      <c r="A505" s="49" t="s">
        <v>2921</v>
      </c>
      <c r="B505" s="38" t="s">
        <v>922</v>
      </c>
      <c r="C505" s="45" t="s">
        <v>2179</v>
      </c>
      <c r="D505" s="46">
        <v>313</v>
      </c>
      <c r="E505" s="80">
        <v>6368</v>
      </c>
      <c r="F505" s="46">
        <v>307.75099999999998</v>
      </c>
      <c r="G505" s="46">
        <v>6.7129799999999999</v>
      </c>
      <c r="H505" s="46">
        <v>292</v>
      </c>
      <c r="I505" s="46">
        <v>321</v>
      </c>
      <c r="J505" s="46">
        <v>1501.8</v>
      </c>
      <c r="K505" s="46">
        <v>6.5848500000000003</v>
      </c>
      <c r="L505" s="46">
        <v>1490</v>
      </c>
      <c r="M505" s="46">
        <v>1514</v>
      </c>
      <c r="N505" s="46">
        <v>200</v>
      </c>
      <c r="O505" s="46">
        <v>0</v>
      </c>
      <c r="P505" s="46">
        <v>200</v>
      </c>
      <c r="Q505" s="46">
        <v>200</v>
      </c>
      <c r="R505" s="46">
        <v>15.830399999999999</v>
      </c>
      <c r="S505" s="46">
        <v>3.8496199999999998</v>
      </c>
      <c r="T505" s="46">
        <v>12</v>
      </c>
      <c r="U505" s="46">
        <v>25</v>
      </c>
      <c r="V505" s="46">
        <v>51.122599999999998</v>
      </c>
      <c r="W505" s="46">
        <v>7.6028700000000002</v>
      </c>
      <c r="X505" s="46">
        <v>42</v>
      </c>
      <c r="Y505" s="46">
        <v>66</v>
      </c>
      <c r="Z505" s="46">
        <v>457.51600000000002</v>
      </c>
      <c r="AA505" s="46">
        <v>21.017900000000001</v>
      </c>
      <c r="AB505" s="46">
        <v>422</v>
      </c>
      <c r="AC505" s="46">
        <v>501</v>
      </c>
      <c r="AD505" s="46">
        <v>2913460</v>
      </c>
      <c r="AE505" s="46">
        <v>347.95100000000002</v>
      </c>
      <c r="AF505" s="46">
        <v>15.5473</v>
      </c>
      <c r="AG505" s="46">
        <v>322</v>
      </c>
      <c r="AH505" s="46">
        <v>380</v>
      </c>
      <c r="AI505" s="46">
        <v>2215750</v>
      </c>
      <c r="AJ505" s="46">
        <v>319.108</v>
      </c>
      <c r="AK505" s="46">
        <v>14.1655</v>
      </c>
      <c r="AL505" s="46">
        <v>295</v>
      </c>
      <c r="AM505" s="46">
        <v>348</v>
      </c>
      <c r="AN505" s="46">
        <v>2032080</v>
      </c>
      <c r="AO505" s="46">
        <v>1.87584</v>
      </c>
      <c r="AP505" s="46">
        <v>0.193297</v>
      </c>
      <c r="AQ505" s="46">
        <v>1.44411</v>
      </c>
      <c r="AR505" s="46">
        <v>2.3619400000000002</v>
      </c>
      <c r="AS505" s="46">
        <v>11945.4</v>
      </c>
      <c r="AT505" s="46">
        <v>2.0113500000000002</v>
      </c>
      <c r="AU505" s="46">
        <v>1.5627</v>
      </c>
      <c r="AV505" s="46">
        <v>2.5162599999999999</v>
      </c>
      <c r="AW505" s="46">
        <v>0.20110500000000001</v>
      </c>
      <c r="AX505" s="46">
        <v>12808.3</v>
      </c>
      <c r="AY505" s="46">
        <v>2.9752900000000002</v>
      </c>
      <c r="AZ505" s="46">
        <v>0.246924</v>
      </c>
      <c r="BA505" s="46">
        <v>2.4142000000000001</v>
      </c>
      <c r="BB505" s="46">
        <v>3.6072700000000002</v>
      </c>
      <c r="BC505" s="46">
        <v>18946.7</v>
      </c>
    </row>
    <row r="506" spans="1:55" x14ac:dyDescent="0.25">
      <c r="A506" s="49" t="s">
        <v>2922</v>
      </c>
      <c r="B506" s="38" t="s">
        <v>955</v>
      </c>
      <c r="C506" s="45" t="s">
        <v>2180</v>
      </c>
      <c r="D506" s="46">
        <v>314</v>
      </c>
      <c r="E506" s="80">
        <v>45961</v>
      </c>
      <c r="F506" s="46">
        <v>252.4</v>
      </c>
      <c r="G506" s="46">
        <v>6.14954</v>
      </c>
      <c r="H506" s="46">
        <v>238</v>
      </c>
      <c r="I506" s="46">
        <v>266</v>
      </c>
      <c r="J506" s="46">
        <v>1448</v>
      </c>
      <c r="K506" s="46">
        <v>12.249499999999999</v>
      </c>
      <c r="L506" s="46">
        <v>1424</v>
      </c>
      <c r="M506" s="46">
        <v>1477</v>
      </c>
      <c r="N506" s="46">
        <v>200</v>
      </c>
      <c r="O506" s="46">
        <v>0</v>
      </c>
      <c r="P506" s="46">
        <v>200</v>
      </c>
      <c r="Q506" s="46">
        <v>200</v>
      </c>
      <c r="R506" s="46">
        <v>7.1464499999999997</v>
      </c>
      <c r="S506" s="46">
        <v>2.8798400000000002</v>
      </c>
      <c r="T506" s="46">
        <v>3</v>
      </c>
      <c r="U506" s="46">
        <v>45</v>
      </c>
      <c r="V506" s="46">
        <v>54.887700000000002</v>
      </c>
      <c r="W506" s="46">
        <v>4.4331199999999997</v>
      </c>
      <c r="X506" s="46">
        <v>46</v>
      </c>
      <c r="Y506" s="46">
        <v>80</v>
      </c>
      <c r="Z506" s="46">
        <v>440.57</v>
      </c>
      <c r="AA506" s="46">
        <v>14.8995</v>
      </c>
      <c r="AB506" s="46">
        <v>398</v>
      </c>
      <c r="AC506" s="46">
        <v>482</v>
      </c>
      <c r="AD506" s="46">
        <v>20242900</v>
      </c>
      <c r="AE506" s="46">
        <v>334.80200000000002</v>
      </c>
      <c r="AF506" s="46">
        <v>11.1867</v>
      </c>
      <c r="AG506" s="46">
        <v>303</v>
      </c>
      <c r="AH506" s="46">
        <v>366</v>
      </c>
      <c r="AI506" s="46">
        <v>15383200</v>
      </c>
      <c r="AJ506" s="46">
        <v>306.98099999999999</v>
      </c>
      <c r="AK506" s="46">
        <v>10.2051</v>
      </c>
      <c r="AL506" s="46">
        <v>278</v>
      </c>
      <c r="AM506" s="46">
        <v>335</v>
      </c>
      <c r="AN506" s="46">
        <v>14104900</v>
      </c>
      <c r="AO506" s="46">
        <v>0.87439</v>
      </c>
      <c r="AP506" s="46">
        <v>9.4070699999999993E-2</v>
      </c>
      <c r="AQ506" s="46">
        <v>0.57508599999999999</v>
      </c>
      <c r="AR506" s="46">
        <v>2.3050099999999998</v>
      </c>
      <c r="AS506" s="46">
        <v>40175.599999999999</v>
      </c>
      <c r="AT506" s="46">
        <v>0.97258299999999998</v>
      </c>
      <c r="AU506" s="46">
        <v>0.66303699999999999</v>
      </c>
      <c r="AV506" s="46">
        <v>2.4564900000000001</v>
      </c>
      <c r="AW506" s="46">
        <v>9.7567100000000004E-2</v>
      </c>
      <c r="AX506" s="46">
        <v>44687.3</v>
      </c>
      <c r="AY506" s="46">
        <v>1.6667099999999999</v>
      </c>
      <c r="AZ506" s="46">
        <v>0.12618199999999999</v>
      </c>
      <c r="BA506" s="46">
        <v>1.26084</v>
      </c>
      <c r="BB506" s="46">
        <v>3.50292</v>
      </c>
      <c r="BC506" s="46">
        <v>76580.100000000006</v>
      </c>
    </row>
    <row r="507" spans="1:55" x14ac:dyDescent="0.25">
      <c r="A507" s="49" t="s">
        <v>2923</v>
      </c>
      <c r="B507" s="38" t="s">
        <v>291</v>
      </c>
      <c r="C507" s="45" t="s">
        <v>2181</v>
      </c>
      <c r="D507" s="46">
        <v>315</v>
      </c>
      <c r="E507" s="80">
        <v>28288</v>
      </c>
      <c r="F507" s="46">
        <v>554.928</v>
      </c>
      <c r="G507" s="46">
        <v>82.3489</v>
      </c>
      <c r="H507" s="46">
        <v>436</v>
      </c>
      <c r="I507" s="46">
        <v>746</v>
      </c>
      <c r="J507" s="46">
        <v>1339.91</v>
      </c>
      <c r="K507" s="46">
        <v>20.440300000000001</v>
      </c>
      <c r="L507" s="46">
        <v>1299</v>
      </c>
      <c r="M507" s="46">
        <v>1376</v>
      </c>
      <c r="N507" s="46">
        <v>144.809</v>
      </c>
      <c r="O507" s="46">
        <v>41.82</v>
      </c>
      <c r="P507" s="46">
        <v>64</v>
      </c>
      <c r="Q507" s="46">
        <v>200</v>
      </c>
      <c r="R507" s="46">
        <v>14.1555</v>
      </c>
      <c r="S507" s="46">
        <v>7.1532600000000004</v>
      </c>
      <c r="T507" s="46">
        <v>8</v>
      </c>
      <c r="U507" s="46">
        <v>45</v>
      </c>
      <c r="V507" s="46">
        <v>73.235699999999994</v>
      </c>
      <c r="W507" s="46">
        <v>14.535</v>
      </c>
      <c r="X507" s="46">
        <v>46</v>
      </c>
      <c r="Y507" s="46">
        <v>100</v>
      </c>
      <c r="Z507" s="46">
        <v>932.12900000000002</v>
      </c>
      <c r="AA507" s="46">
        <v>96.344300000000004</v>
      </c>
      <c r="AB507" s="46">
        <v>743</v>
      </c>
      <c r="AC507" s="46">
        <v>1265</v>
      </c>
      <c r="AD507" s="46">
        <v>26364300</v>
      </c>
      <c r="AE507" s="46">
        <v>706.10299999999995</v>
      </c>
      <c r="AF507" s="46">
        <v>72.902600000000007</v>
      </c>
      <c r="AG507" s="46">
        <v>564</v>
      </c>
      <c r="AH507" s="46">
        <v>955</v>
      </c>
      <c r="AI507" s="46">
        <v>19971400</v>
      </c>
      <c r="AJ507" s="46">
        <v>646.78599999999994</v>
      </c>
      <c r="AK507" s="46">
        <v>66.766599999999997</v>
      </c>
      <c r="AL507" s="46">
        <v>517</v>
      </c>
      <c r="AM507" s="46">
        <v>873</v>
      </c>
      <c r="AN507" s="46">
        <v>18293700</v>
      </c>
      <c r="AO507" s="46">
        <v>7.5479799999999999</v>
      </c>
      <c r="AP507" s="46">
        <v>3.21705</v>
      </c>
      <c r="AQ507" s="46">
        <v>3.4989499999999998</v>
      </c>
      <c r="AR507" s="46">
        <v>21.5852</v>
      </c>
      <c r="AS507" s="46">
        <v>213487</v>
      </c>
      <c r="AT507" s="46">
        <v>7.8878700000000004</v>
      </c>
      <c r="AU507" s="46">
        <v>3.6858200000000001</v>
      </c>
      <c r="AV507" s="46">
        <v>22.460999999999999</v>
      </c>
      <c r="AW507" s="46">
        <v>3.3368799999999998</v>
      </c>
      <c r="AX507" s="46">
        <v>223101</v>
      </c>
      <c r="AY507" s="46">
        <v>10.921900000000001</v>
      </c>
      <c r="AZ507" s="46">
        <v>4.4590100000000001</v>
      </c>
      <c r="BA507" s="46">
        <v>5.3606400000000001</v>
      </c>
      <c r="BB507" s="46">
        <v>30.222100000000001</v>
      </c>
      <c r="BC507" s="46">
        <v>308916</v>
      </c>
    </row>
    <row r="508" spans="1:55" x14ac:dyDescent="0.25">
      <c r="A508" s="49" t="s">
        <v>2924</v>
      </c>
      <c r="B508" s="38" t="s">
        <v>1098</v>
      </c>
      <c r="C508" s="45" t="s">
        <v>2182</v>
      </c>
      <c r="D508" s="46">
        <v>316</v>
      </c>
      <c r="E508" s="80">
        <v>18568</v>
      </c>
      <c r="F508" s="46">
        <v>395.05700000000002</v>
      </c>
      <c r="G508" s="46">
        <v>9.6249099999999999</v>
      </c>
      <c r="H508" s="46">
        <v>379</v>
      </c>
      <c r="I508" s="46">
        <v>419</v>
      </c>
      <c r="J508" s="46">
        <v>1241.8499999999999</v>
      </c>
      <c r="K508" s="46">
        <v>9.9693199999999997</v>
      </c>
      <c r="L508" s="46">
        <v>1224</v>
      </c>
      <c r="M508" s="46">
        <v>1261</v>
      </c>
      <c r="N508" s="46">
        <v>200</v>
      </c>
      <c r="O508" s="46">
        <v>0</v>
      </c>
      <c r="P508" s="46">
        <v>200</v>
      </c>
      <c r="Q508" s="46">
        <v>200</v>
      </c>
      <c r="R508" s="46">
        <v>22.213799999999999</v>
      </c>
      <c r="S508" s="46">
        <v>6.9254899999999999</v>
      </c>
      <c r="T508" s="46">
        <v>3</v>
      </c>
      <c r="U508" s="46">
        <v>45</v>
      </c>
      <c r="V508" s="46">
        <v>59.113</v>
      </c>
      <c r="W508" s="46">
        <v>17.8489</v>
      </c>
      <c r="X508" s="46">
        <v>13</v>
      </c>
      <c r="Y508" s="46">
        <v>86</v>
      </c>
      <c r="Z508" s="46">
        <v>814.77300000000002</v>
      </c>
      <c r="AA508" s="46">
        <v>58.7941</v>
      </c>
      <c r="AB508" s="46">
        <v>613</v>
      </c>
      <c r="AC508" s="46">
        <v>924</v>
      </c>
      <c r="AD508" s="46">
        <v>15128700</v>
      </c>
      <c r="AE508" s="46">
        <v>618.91</v>
      </c>
      <c r="AF508" s="46">
        <v>42.633299999999998</v>
      </c>
      <c r="AG508" s="46">
        <v>470</v>
      </c>
      <c r="AH508" s="46">
        <v>698</v>
      </c>
      <c r="AI508" s="46">
        <v>11491900</v>
      </c>
      <c r="AJ508" s="46">
        <v>567.30899999999997</v>
      </c>
      <c r="AK508" s="46">
        <v>38.456000000000003</v>
      </c>
      <c r="AL508" s="46">
        <v>432</v>
      </c>
      <c r="AM508" s="46">
        <v>639</v>
      </c>
      <c r="AN508" s="46">
        <v>10533800</v>
      </c>
      <c r="AO508" s="46">
        <v>6.5523100000000003</v>
      </c>
      <c r="AP508" s="46">
        <v>1.1523099999999999</v>
      </c>
      <c r="AQ508" s="46">
        <v>4.3181599999999998</v>
      </c>
      <c r="AR508" s="46">
        <v>9.0213800000000006</v>
      </c>
      <c r="AS508" s="46">
        <v>121663</v>
      </c>
      <c r="AT508" s="46">
        <v>6.8605900000000002</v>
      </c>
      <c r="AU508" s="46">
        <v>4.53674</v>
      </c>
      <c r="AV508" s="46">
        <v>9.42333</v>
      </c>
      <c r="AW508" s="46">
        <v>1.1985300000000001</v>
      </c>
      <c r="AX508" s="46">
        <v>127387</v>
      </c>
      <c r="AY508" s="46">
        <v>9.4559099999999994</v>
      </c>
      <c r="AZ508" s="46">
        <v>1.5403199999999999</v>
      </c>
      <c r="BA508" s="46">
        <v>6.4755399999999996</v>
      </c>
      <c r="BB508" s="46">
        <v>12.766299999999999</v>
      </c>
      <c r="BC508" s="46">
        <v>175577</v>
      </c>
    </row>
    <row r="509" spans="1:55" x14ac:dyDescent="0.25">
      <c r="A509" s="49" t="s">
        <v>2925</v>
      </c>
      <c r="B509" s="38" t="s">
        <v>1130</v>
      </c>
      <c r="C509" s="45" t="s">
        <v>2183</v>
      </c>
      <c r="D509" s="46">
        <v>318</v>
      </c>
      <c r="E509" s="80">
        <v>11216</v>
      </c>
      <c r="F509" s="46">
        <v>338.13499999999999</v>
      </c>
      <c r="G509" s="46">
        <v>14.1523</v>
      </c>
      <c r="H509" s="46">
        <v>317</v>
      </c>
      <c r="I509" s="46">
        <v>377</v>
      </c>
      <c r="J509" s="46">
        <v>1461</v>
      </c>
      <c r="K509" s="46">
        <v>9.5737299999999994</v>
      </c>
      <c r="L509" s="46">
        <v>1446</v>
      </c>
      <c r="M509" s="46">
        <v>1491</v>
      </c>
      <c r="N509" s="46">
        <v>166.98099999999999</v>
      </c>
      <c r="O509" s="46">
        <v>49.102699999999999</v>
      </c>
      <c r="P509" s="46">
        <v>5</v>
      </c>
      <c r="Q509" s="46">
        <v>200</v>
      </c>
      <c r="R509" s="46">
        <v>25.9482</v>
      </c>
      <c r="S509" s="46">
        <v>2.4817999999999998</v>
      </c>
      <c r="T509" s="46">
        <v>8</v>
      </c>
      <c r="U509" s="46">
        <v>33</v>
      </c>
      <c r="V509" s="46">
        <v>91.853700000000003</v>
      </c>
      <c r="W509" s="46">
        <v>10.6069</v>
      </c>
      <c r="X509" s="46">
        <v>60</v>
      </c>
      <c r="Y509" s="46">
        <v>100</v>
      </c>
      <c r="Z509" s="46">
        <v>621.28499999999997</v>
      </c>
      <c r="AA509" s="46">
        <v>29.518899999999999</v>
      </c>
      <c r="AB509" s="46">
        <v>504</v>
      </c>
      <c r="AC509" s="46">
        <v>700</v>
      </c>
      <c r="AD509" s="46">
        <v>6968330</v>
      </c>
      <c r="AE509" s="46">
        <v>468.702</v>
      </c>
      <c r="AF509" s="46">
        <v>21.5883</v>
      </c>
      <c r="AG509" s="46">
        <v>383</v>
      </c>
      <c r="AH509" s="46">
        <v>528</v>
      </c>
      <c r="AI509" s="46">
        <v>5256960</v>
      </c>
      <c r="AJ509" s="46">
        <v>428.75900000000001</v>
      </c>
      <c r="AK509" s="46">
        <v>19.547699999999999</v>
      </c>
      <c r="AL509" s="46">
        <v>351</v>
      </c>
      <c r="AM509" s="46">
        <v>482</v>
      </c>
      <c r="AN509" s="46">
        <v>4808960</v>
      </c>
      <c r="AO509" s="46">
        <v>1.30423</v>
      </c>
      <c r="AP509" s="46">
        <v>0.406194</v>
      </c>
      <c r="AQ509" s="46">
        <v>0.29790499999999998</v>
      </c>
      <c r="AR509" s="46">
        <v>2.7857099999999999</v>
      </c>
      <c r="AS509" s="46">
        <v>14628.3</v>
      </c>
      <c r="AT509" s="46">
        <v>1.41201</v>
      </c>
      <c r="AU509" s="46">
        <v>0.31858300000000001</v>
      </c>
      <c r="AV509" s="46">
        <v>2.9497200000000001</v>
      </c>
      <c r="AW509" s="46">
        <v>0.424292</v>
      </c>
      <c r="AX509" s="46">
        <v>15837.1</v>
      </c>
      <c r="AY509" s="46">
        <v>2.29779</v>
      </c>
      <c r="AZ509" s="46">
        <v>0.55891599999999997</v>
      </c>
      <c r="BA509" s="46">
        <v>0.48064099999999998</v>
      </c>
      <c r="BB509" s="46">
        <v>4.2584</v>
      </c>
      <c r="BC509" s="46">
        <v>25772</v>
      </c>
    </row>
    <row r="510" spans="1:55" x14ac:dyDescent="0.25">
      <c r="A510" s="49" t="s">
        <v>2926</v>
      </c>
      <c r="B510" s="38" t="s">
        <v>720</v>
      </c>
      <c r="C510" s="45" t="s">
        <v>2184</v>
      </c>
      <c r="D510" s="46">
        <v>319</v>
      </c>
      <c r="E510" s="80">
        <v>25837</v>
      </c>
      <c r="F510" s="46">
        <v>465.50700000000001</v>
      </c>
      <c r="G510" s="46">
        <v>19.328399999999998</v>
      </c>
      <c r="H510" s="46">
        <v>425</v>
      </c>
      <c r="I510" s="46">
        <v>531</v>
      </c>
      <c r="J510" s="46">
        <v>1272.1099999999999</v>
      </c>
      <c r="K510" s="46">
        <v>8.3683499999999995</v>
      </c>
      <c r="L510" s="46">
        <v>1245</v>
      </c>
      <c r="M510" s="46">
        <v>1288</v>
      </c>
      <c r="N510" s="46">
        <v>198.64</v>
      </c>
      <c r="O510" s="46">
        <v>15.671099999999999</v>
      </c>
      <c r="P510" s="46">
        <v>18</v>
      </c>
      <c r="Q510" s="46">
        <v>200</v>
      </c>
      <c r="R510" s="46">
        <v>16.384699999999999</v>
      </c>
      <c r="S510" s="46">
        <v>6.9923799999999998</v>
      </c>
      <c r="T510" s="46">
        <v>3</v>
      </c>
      <c r="U510" s="46">
        <v>33</v>
      </c>
      <c r="V510" s="46">
        <v>62.645600000000002</v>
      </c>
      <c r="W510" s="46">
        <v>13.5105</v>
      </c>
      <c r="X510" s="46">
        <v>31</v>
      </c>
      <c r="Y510" s="46">
        <v>98</v>
      </c>
      <c r="Z510" s="46">
        <v>878.81799999999998</v>
      </c>
      <c r="AA510" s="46">
        <v>66.544700000000006</v>
      </c>
      <c r="AB510" s="46">
        <v>689</v>
      </c>
      <c r="AC510" s="46">
        <v>1195</v>
      </c>
      <c r="AD510" s="46">
        <v>22706000</v>
      </c>
      <c r="AE510" s="46">
        <v>667.03800000000001</v>
      </c>
      <c r="AF510" s="46">
        <v>49.003500000000003</v>
      </c>
      <c r="AG510" s="46">
        <v>527</v>
      </c>
      <c r="AH510" s="46">
        <v>901</v>
      </c>
      <c r="AI510" s="46">
        <v>17234300</v>
      </c>
      <c r="AJ510" s="46">
        <v>611.42399999999998</v>
      </c>
      <c r="AK510" s="46">
        <v>44.517200000000003</v>
      </c>
      <c r="AL510" s="46">
        <v>484</v>
      </c>
      <c r="AM510" s="46">
        <v>824</v>
      </c>
      <c r="AN510" s="46">
        <v>15797400</v>
      </c>
      <c r="AO510" s="46">
        <v>8.1062799999999999</v>
      </c>
      <c r="AP510" s="46">
        <v>1.1882600000000001</v>
      </c>
      <c r="AQ510" s="46">
        <v>3.4706199999999998</v>
      </c>
      <c r="AR510" s="46">
        <v>12.6897</v>
      </c>
      <c r="AS510" s="46">
        <v>209442</v>
      </c>
      <c r="AT510" s="46">
        <v>8.4699600000000004</v>
      </c>
      <c r="AU510" s="46">
        <v>3.66445</v>
      </c>
      <c r="AV510" s="46">
        <v>13.2225</v>
      </c>
      <c r="AW510" s="46">
        <v>1.2329699999999999</v>
      </c>
      <c r="AX510" s="46">
        <v>218838</v>
      </c>
      <c r="AY510" s="46">
        <v>11.6168</v>
      </c>
      <c r="AZ510" s="46">
        <v>1.6289400000000001</v>
      </c>
      <c r="BA510" s="46">
        <v>5.3345099999999999</v>
      </c>
      <c r="BB510" s="46">
        <v>17.904699999999998</v>
      </c>
      <c r="BC510" s="46">
        <v>300144</v>
      </c>
    </row>
    <row r="511" spans="1:55" x14ac:dyDescent="0.25">
      <c r="A511" s="49" t="s">
        <v>2927</v>
      </c>
      <c r="B511" s="38" t="s">
        <v>1133</v>
      </c>
      <c r="C511" s="45" t="s">
        <v>2185</v>
      </c>
      <c r="D511" s="46">
        <v>320</v>
      </c>
      <c r="E511" s="80">
        <v>19679</v>
      </c>
      <c r="F511" s="46">
        <v>298.82</v>
      </c>
      <c r="G511" s="46">
        <v>10.4696</v>
      </c>
      <c r="H511" s="46">
        <v>270</v>
      </c>
      <c r="I511" s="46">
        <v>331</v>
      </c>
      <c r="J511" s="46">
        <v>1461.32</v>
      </c>
      <c r="K511" s="46">
        <v>7.13889</v>
      </c>
      <c r="L511" s="46">
        <v>1445</v>
      </c>
      <c r="M511" s="46">
        <v>1474</v>
      </c>
      <c r="N511" s="46">
        <v>198.66399999999999</v>
      </c>
      <c r="O511" s="46">
        <v>11.009399999999999</v>
      </c>
      <c r="P511" s="46">
        <v>18</v>
      </c>
      <c r="Q511" s="46">
        <v>200</v>
      </c>
      <c r="R511" s="46">
        <v>15.044600000000001</v>
      </c>
      <c r="S511" s="46">
        <v>2.7890700000000002</v>
      </c>
      <c r="T511" s="46">
        <v>3</v>
      </c>
      <c r="U511" s="46">
        <v>26</v>
      </c>
      <c r="V511" s="46">
        <v>69.408100000000005</v>
      </c>
      <c r="W511" s="46">
        <v>5.0985500000000004</v>
      </c>
      <c r="X511" s="46">
        <v>40</v>
      </c>
      <c r="Y511" s="46">
        <v>80</v>
      </c>
      <c r="Z511" s="46">
        <v>515.83900000000006</v>
      </c>
      <c r="AA511" s="46">
        <v>23.219000000000001</v>
      </c>
      <c r="AB511" s="46">
        <v>425</v>
      </c>
      <c r="AC511" s="46">
        <v>580</v>
      </c>
      <c r="AD511" s="46">
        <v>10151200</v>
      </c>
      <c r="AE511" s="46">
        <v>390.88499999999999</v>
      </c>
      <c r="AF511" s="46">
        <v>17.2836</v>
      </c>
      <c r="AG511" s="46">
        <v>324</v>
      </c>
      <c r="AH511" s="46">
        <v>439</v>
      </c>
      <c r="AI511" s="46">
        <v>7692230</v>
      </c>
      <c r="AJ511" s="46">
        <v>358.1</v>
      </c>
      <c r="AK511" s="46">
        <v>15.7362</v>
      </c>
      <c r="AL511" s="46">
        <v>297</v>
      </c>
      <c r="AM511" s="46">
        <v>402</v>
      </c>
      <c r="AN511" s="46">
        <v>7047050</v>
      </c>
      <c r="AO511" s="46">
        <v>1.2202500000000001</v>
      </c>
      <c r="AP511" s="46">
        <v>0.19384899999999999</v>
      </c>
      <c r="AQ511" s="46">
        <v>0.47031200000000001</v>
      </c>
      <c r="AR511" s="46">
        <v>1.83511</v>
      </c>
      <c r="AS511" s="46">
        <v>24013.4</v>
      </c>
      <c r="AT511" s="46">
        <v>1.3289899999999999</v>
      </c>
      <c r="AU511" s="46">
        <v>0.49843799999999999</v>
      </c>
      <c r="AV511" s="46">
        <v>1.9651400000000001</v>
      </c>
      <c r="AW511" s="46">
        <v>0.20294300000000001</v>
      </c>
      <c r="AX511" s="46">
        <v>26153.200000000001</v>
      </c>
      <c r="AY511" s="46">
        <v>2.15001</v>
      </c>
      <c r="AZ511" s="46">
        <v>0.26505000000000001</v>
      </c>
      <c r="BA511" s="46">
        <v>0.97642099999999998</v>
      </c>
      <c r="BB511" s="46">
        <v>2.9890699999999999</v>
      </c>
      <c r="BC511" s="46">
        <v>42310</v>
      </c>
    </row>
    <row r="512" spans="1:55" x14ac:dyDescent="0.25">
      <c r="A512" s="49" t="s">
        <v>2928</v>
      </c>
      <c r="B512" s="38" t="s">
        <v>691</v>
      </c>
      <c r="C512" s="45" t="s">
        <v>2186</v>
      </c>
      <c r="D512" s="46">
        <v>321</v>
      </c>
      <c r="E512" s="80">
        <v>21989</v>
      </c>
      <c r="F512" s="46">
        <v>269.68200000000002</v>
      </c>
      <c r="G512" s="46">
        <v>4.05185</v>
      </c>
      <c r="H512" s="46">
        <v>263</v>
      </c>
      <c r="I512" s="46">
        <v>278</v>
      </c>
      <c r="J512" s="46">
        <v>1546.69</v>
      </c>
      <c r="K512" s="46">
        <v>2.5586700000000002</v>
      </c>
      <c r="L512" s="46">
        <v>1540</v>
      </c>
      <c r="M512" s="46">
        <v>1552</v>
      </c>
      <c r="N512" s="46">
        <v>200</v>
      </c>
      <c r="O512" s="46">
        <v>0</v>
      </c>
      <c r="P512" s="46">
        <v>200</v>
      </c>
      <c r="Q512" s="46">
        <v>200</v>
      </c>
      <c r="R512" s="46">
        <v>14.999000000000001</v>
      </c>
      <c r="S512" s="46">
        <v>2.1359300000000001</v>
      </c>
      <c r="T512" s="46">
        <v>3</v>
      </c>
      <c r="U512" s="46">
        <v>33</v>
      </c>
      <c r="V512" s="46">
        <v>56.914499999999997</v>
      </c>
      <c r="W512" s="46">
        <v>6.5639700000000003</v>
      </c>
      <c r="X512" s="46">
        <v>31</v>
      </c>
      <c r="Y512" s="46">
        <v>80</v>
      </c>
      <c r="Z512" s="46">
        <v>407.036</v>
      </c>
      <c r="AA512" s="46">
        <v>14.4156</v>
      </c>
      <c r="AB512" s="46">
        <v>370</v>
      </c>
      <c r="AC512" s="46">
        <v>464</v>
      </c>
      <c r="AD512" s="46">
        <v>8950320</v>
      </c>
      <c r="AE512" s="46">
        <v>309.08800000000002</v>
      </c>
      <c r="AF512" s="46">
        <v>10.578900000000001</v>
      </c>
      <c r="AG512" s="46">
        <v>283</v>
      </c>
      <c r="AH512" s="46">
        <v>351</v>
      </c>
      <c r="AI512" s="46">
        <v>6796540</v>
      </c>
      <c r="AJ512" s="46">
        <v>283.40199999999999</v>
      </c>
      <c r="AK512" s="46">
        <v>9.6592199999999995</v>
      </c>
      <c r="AL512" s="46">
        <v>260</v>
      </c>
      <c r="AM512" s="46">
        <v>321</v>
      </c>
      <c r="AN512" s="46">
        <v>6231730</v>
      </c>
      <c r="AO512" s="46">
        <v>1.2421500000000001</v>
      </c>
      <c r="AP512" s="46">
        <v>0.14302699999999999</v>
      </c>
      <c r="AQ512" s="46">
        <v>0.81993000000000005</v>
      </c>
      <c r="AR512" s="46">
        <v>1.81294</v>
      </c>
      <c r="AS512" s="46">
        <v>27313.599999999999</v>
      </c>
      <c r="AT512" s="46">
        <v>1.35318</v>
      </c>
      <c r="AU512" s="46">
        <v>0.905223</v>
      </c>
      <c r="AV512" s="46">
        <v>1.9474499999999999</v>
      </c>
      <c r="AW512" s="46">
        <v>0.14890700000000001</v>
      </c>
      <c r="AX512" s="46">
        <v>29755.1</v>
      </c>
      <c r="AY512" s="46">
        <v>2.1208200000000001</v>
      </c>
      <c r="AZ512" s="46">
        <v>0.17885799999999999</v>
      </c>
      <c r="BA512" s="46">
        <v>1.5066999999999999</v>
      </c>
      <c r="BB512" s="46">
        <v>2.84328</v>
      </c>
      <c r="BC512" s="46">
        <v>46634.7</v>
      </c>
    </row>
    <row r="513" spans="1:55" x14ac:dyDescent="0.25">
      <c r="A513" s="49" t="s">
        <v>2929</v>
      </c>
      <c r="B513" s="38" t="s">
        <v>523</v>
      </c>
      <c r="C513" s="45" t="s">
        <v>2187</v>
      </c>
      <c r="D513" s="46">
        <v>322</v>
      </c>
      <c r="E513" s="80">
        <v>23612</v>
      </c>
      <c r="F513" s="46">
        <v>600.92100000000005</v>
      </c>
      <c r="G513" s="46">
        <v>26.6464</v>
      </c>
      <c r="H513" s="46">
        <v>550</v>
      </c>
      <c r="I513" s="46">
        <v>651</v>
      </c>
      <c r="J513" s="46">
        <v>1120.6099999999999</v>
      </c>
      <c r="K513" s="46">
        <v>6.4002800000000004</v>
      </c>
      <c r="L513" s="46">
        <v>1109</v>
      </c>
      <c r="M513" s="46">
        <v>1137</v>
      </c>
      <c r="N513" s="46">
        <v>198.23</v>
      </c>
      <c r="O513" s="46">
        <v>16.360900000000001</v>
      </c>
      <c r="P513" s="46">
        <v>47</v>
      </c>
      <c r="Q513" s="46">
        <v>200</v>
      </c>
      <c r="R513" s="46">
        <v>13.129300000000001</v>
      </c>
      <c r="S513" s="46">
        <v>10.7478</v>
      </c>
      <c r="T513" s="46">
        <v>3</v>
      </c>
      <c r="U513" s="46">
        <v>45</v>
      </c>
      <c r="V513" s="46">
        <v>63.533499999999997</v>
      </c>
      <c r="W513" s="46">
        <v>24.7666</v>
      </c>
      <c r="X513" s="46">
        <v>13</v>
      </c>
      <c r="Y513" s="46">
        <v>100</v>
      </c>
      <c r="Z513" s="46">
        <v>1347.52</v>
      </c>
      <c r="AA513" s="46">
        <v>171.952</v>
      </c>
      <c r="AB513" s="46">
        <v>967</v>
      </c>
      <c r="AC513" s="46">
        <v>1667</v>
      </c>
      <c r="AD513" s="46">
        <v>31812200</v>
      </c>
      <c r="AE513" s="46">
        <v>1022.35</v>
      </c>
      <c r="AF513" s="46">
        <v>125.76600000000001</v>
      </c>
      <c r="AG513" s="46">
        <v>742</v>
      </c>
      <c r="AH513" s="46">
        <v>1257</v>
      </c>
      <c r="AI513" s="46">
        <v>24135700</v>
      </c>
      <c r="AJ513" s="46">
        <v>936.95600000000002</v>
      </c>
      <c r="AK513" s="46">
        <v>113.90600000000001</v>
      </c>
      <c r="AL513" s="46">
        <v>682</v>
      </c>
      <c r="AM513" s="46">
        <v>1149</v>
      </c>
      <c r="AN513" s="46">
        <v>22119700</v>
      </c>
      <c r="AO513" s="46">
        <v>17.357500000000002</v>
      </c>
      <c r="AP513" s="46">
        <v>2.9883700000000002</v>
      </c>
      <c r="AQ513" s="46">
        <v>8.5239200000000004</v>
      </c>
      <c r="AR513" s="46">
        <v>28.438500000000001</v>
      </c>
      <c r="AS513" s="46">
        <v>409777</v>
      </c>
      <c r="AT513" s="46">
        <v>18.064699999999998</v>
      </c>
      <c r="AU513" s="46">
        <v>8.9027999999999992</v>
      </c>
      <c r="AV513" s="46">
        <v>29.573699999999999</v>
      </c>
      <c r="AW513" s="46">
        <v>3.11314</v>
      </c>
      <c r="AX513" s="46">
        <v>426471</v>
      </c>
      <c r="AY513" s="46">
        <v>24.853100000000001</v>
      </c>
      <c r="AZ513" s="46">
        <v>4.0440399999999999</v>
      </c>
      <c r="BA513" s="46">
        <v>12.5502</v>
      </c>
      <c r="BB513" s="46">
        <v>40.027500000000003</v>
      </c>
      <c r="BC513" s="46">
        <v>586732</v>
      </c>
    </row>
    <row r="514" spans="1:55" x14ac:dyDescent="0.25">
      <c r="A514" s="49" t="s">
        <v>2930</v>
      </c>
      <c r="B514" s="38" t="s">
        <v>809</v>
      </c>
      <c r="C514" s="45" t="s">
        <v>2188</v>
      </c>
      <c r="D514" s="46">
        <v>323</v>
      </c>
      <c r="E514" s="80">
        <v>25070</v>
      </c>
      <c r="F514" s="46">
        <v>701.07899999999995</v>
      </c>
      <c r="G514" s="46">
        <v>15.997999999999999</v>
      </c>
      <c r="H514" s="46">
        <v>675</v>
      </c>
      <c r="I514" s="46">
        <v>741</v>
      </c>
      <c r="J514" s="46">
        <v>1079.17</v>
      </c>
      <c r="K514" s="46">
        <v>5.1725500000000002</v>
      </c>
      <c r="L514" s="46">
        <v>1068</v>
      </c>
      <c r="M514" s="46">
        <v>1090</v>
      </c>
      <c r="N514" s="46">
        <v>195.34</v>
      </c>
      <c r="O514" s="46">
        <v>25.928999999999998</v>
      </c>
      <c r="P514" s="46">
        <v>32</v>
      </c>
      <c r="Q514" s="46">
        <v>200</v>
      </c>
      <c r="R514" s="46">
        <v>25.828700000000001</v>
      </c>
      <c r="S514" s="46">
        <v>14.669</v>
      </c>
      <c r="T514" s="46">
        <v>3</v>
      </c>
      <c r="U514" s="46">
        <v>45</v>
      </c>
      <c r="V514" s="46">
        <v>81.17</v>
      </c>
      <c r="W514" s="46">
        <v>21.988600000000002</v>
      </c>
      <c r="X514" s="46">
        <v>16</v>
      </c>
      <c r="Y514" s="46">
        <v>100</v>
      </c>
      <c r="Z514" s="46">
        <v>1766.4</v>
      </c>
      <c r="AA514" s="46">
        <v>201.68</v>
      </c>
      <c r="AB514" s="46">
        <v>1213</v>
      </c>
      <c r="AC514" s="46">
        <v>2037</v>
      </c>
      <c r="AD514" s="46">
        <v>44283500</v>
      </c>
      <c r="AE514" s="46">
        <v>1335.59</v>
      </c>
      <c r="AF514" s="46">
        <v>147.38200000000001</v>
      </c>
      <c r="AG514" s="46">
        <v>929</v>
      </c>
      <c r="AH514" s="46">
        <v>1535</v>
      </c>
      <c r="AI514" s="46">
        <v>33483300</v>
      </c>
      <c r="AJ514" s="46">
        <v>1222.73</v>
      </c>
      <c r="AK514" s="46">
        <v>133.44399999999999</v>
      </c>
      <c r="AL514" s="46">
        <v>854</v>
      </c>
      <c r="AM514" s="46">
        <v>1404</v>
      </c>
      <c r="AN514" s="46">
        <v>30653700</v>
      </c>
      <c r="AO514" s="46">
        <v>26.183199999999999</v>
      </c>
      <c r="AP514" s="46">
        <v>4.2984600000000004</v>
      </c>
      <c r="AQ514" s="46">
        <v>12.1191</v>
      </c>
      <c r="AR514" s="46">
        <v>38.493000000000002</v>
      </c>
      <c r="AS514" s="46">
        <v>656413</v>
      </c>
      <c r="AT514" s="46">
        <v>27.194700000000001</v>
      </c>
      <c r="AU514" s="46">
        <v>12.610099999999999</v>
      </c>
      <c r="AV514" s="46">
        <v>40.060400000000001</v>
      </c>
      <c r="AW514" s="46">
        <v>4.4655899999999997</v>
      </c>
      <c r="AX514" s="46">
        <v>681772</v>
      </c>
      <c r="AY514" s="46">
        <v>37.794899999999998</v>
      </c>
      <c r="AZ514" s="46">
        <v>5.9834500000000004</v>
      </c>
      <c r="BA514" s="46">
        <v>18.025099999999998</v>
      </c>
      <c r="BB514" s="46">
        <v>54.268000000000001</v>
      </c>
      <c r="BC514" s="46">
        <v>947517</v>
      </c>
    </row>
    <row r="515" spans="1:55" x14ac:dyDescent="0.25">
      <c r="A515" s="49" t="s">
        <v>2931</v>
      </c>
      <c r="B515" s="38" t="s">
        <v>774</v>
      </c>
      <c r="C515" s="45" t="s">
        <v>2189</v>
      </c>
      <c r="D515" s="46">
        <v>324</v>
      </c>
      <c r="E515" s="80">
        <v>28481</v>
      </c>
      <c r="F515" s="46">
        <v>420.06</v>
      </c>
      <c r="G515" s="46">
        <v>15.802</v>
      </c>
      <c r="H515" s="46">
        <v>393</v>
      </c>
      <c r="I515" s="46">
        <v>482</v>
      </c>
      <c r="J515" s="46">
        <v>1402.18</v>
      </c>
      <c r="K515" s="46">
        <v>7.1080300000000003</v>
      </c>
      <c r="L515" s="46">
        <v>1383</v>
      </c>
      <c r="M515" s="46">
        <v>1414</v>
      </c>
      <c r="N515" s="46">
        <v>199.11</v>
      </c>
      <c r="O515" s="46">
        <v>6.1991500000000004</v>
      </c>
      <c r="P515" s="46">
        <v>111</v>
      </c>
      <c r="Q515" s="46">
        <v>200</v>
      </c>
      <c r="R515" s="46">
        <v>25.077999999999999</v>
      </c>
      <c r="S515" s="46">
        <v>9.9131900000000002</v>
      </c>
      <c r="T515" s="46">
        <v>3</v>
      </c>
      <c r="U515" s="46">
        <v>45</v>
      </c>
      <c r="V515" s="46">
        <v>85.086100000000002</v>
      </c>
      <c r="W515" s="46">
        <v>13.0787</v>
      </c>
      <c r="X515" s="46">
        <v>46</v>
      </c>
      <c r="Y515" s="46">
        <v>100</v>
      </c>
      <c r="Z515" s="46">
        <v>754.39700000000005</v>
      </c>
      <c r="AA515" s="46">
        <v>47.790900000000001</v>
      </c>
      <c r="AB515" s="46">
        <v>599</v>
      </c>
      <c r="AC515" s="46">
        <v>898</v>
      </c>
      <c r="AD515" s="46">
        <v>21486000</v>
      </c>
      <c r="AE515" s="46">
        <v>569.95899999999995</v>
      </c>
      <c r="AF515" s="46">
        <v>34.7712</v>
      </c>
      <c r="AG515" s="46">
        <v>456</v>
      </c>
      <c r="AH515" s="46">
        <v>676</v>
      </c>
      <c r="AI515" s="46">
        <v>16233000</v>
      </c>
      <c r="AJ515" s="46">
        <v>521.64300000000003</v>
      </c>
      <c r="AK515" s="46">
        <v>31.449000000000002</v>
      </c>
      <c r="AL515" s="46">
        <v>419</v>
      </c>
      <c r="AM515" s="46">
        <v>619</v>
      </c>
      <c r="AN515" s="46">
        <v>14856900</v>
      </c>
      <c r="AO515" s="46">
        <v>4.1564699999999997</v>
      </c>
      <c r="AP515" s="46">
        <v>0.79690799999999995</v>
      </c>
      <c r="AQ515" s="46">
        <v>2.57918</v>
      </c>
      <c r="AR515" s="46">
        <v>6.2112600000000002</v>
      </c>
      <c r="AS515" s="46">
        <v>118381</v>
      </c>
      <c r="AT515" s="46">
        <v>4.3688700000000003</v>
      </c>
      <c r="AU515" s="46">
        <v>2.7401599999999999</v>
      </c>
      <c r="AV515" s="46">
        <v>6.49979</v>
      </c>
      <c r="AW515" s="46">
        <v>0.82612200000000002</v>
      </c>
      <c r="AX515" s="46">
        <v>124430</v>
      </c>
      <c r="AY515" s="46">
        <v>6.1740500000000003</v>
      </c>
      <c r="AZ515" s="46">
        <v>1.0699700000000001</v>
      </c>
      <c r="BA515" s="46">
        <v>4.0144000000000002</v>
      </c>
      <c r="BB515" s="46">
        <v>8.9775700000000001</v>
      </c>
      <c r="BC515" s="46">
        <v>175843</v>
      </c>
    </row>
    <row r="516" spans="1:55" x14ac:dyDescent="0.25">
      <c r="A516" s="49" t="s">
        <v>2932</v>
      </c>
      <c r="B516" s="38" t="s">
        <v>2430</v>
      </c>
      <c r="C516" s="45" t="s">
        <v>2381</v>
      </c>
      <c r="D516" s="46">
        <v>537</v>
      </c>
      <c r="E516" s="80">
        <v>147</v>
      </c>
      <c r="F516" s="46">
        <v>330.88400000000001</v>
      </c>
      <c r="G516" s="46">
        <v>3.54853</v>
      </c>
      <c r="H516" s="46">
        <v>326</v>
      </c>
      <c r="I516" s="46">
        <v>340</v>
      </c>
      <c r="J516" s="46">
        <v>1466.76</v>
      </c>
      <c r="K516" s="46">
        <v>3.3024300000000002</v>
      </c>
      <c r="L516" s="46">
        <v>1457</v>
      </c>
      <c r="M516" s="46">
        <v>1473</v>
      </c>
      <c r="N516" s="46">
        <v>200</v>
      </c>
      <c r="O516" s="46">
        <v>0</v>
      </c>
      <c r="P516" s="46">
        <v>200</v>
      </c>
      <c r="Q516" s="46">
        <v>200</v>
      </c>
      <c r="R516" s="46">
        <v>13.1088</v>
      </c>
      <c r="S516" s="46">
        <v>2.0804499999999999</v>
      </c>
      <c r="T516" s="46">
        <v>10</v>
      </c>
      <c r="U516" s="46">
        <v>22</v>
      </c>
      <c r="V516" s="46">
        <v>53.013599999999997</v>
      </c>
      <c r="W516" s="46">
        <v>11.9049</v>
      </c>
      <c r="X516" s="46">
        <v>31</v>
      </c>
      <c r="Y516" s="46">
        <v>66</v>
      </c>
      <c r="Z516" s="46">
        <v>506.94600000000003</v>
      </c>
      <c r="AA516" s="46">
        <v>30.197299999999998</v>
      </c>
      <c r="AB516" s="46">
        <v>450</v>
      </c>
      <c r="AC516" s="46">
        <v>555</v>
      </c>
      <c r="AD516" s="46">
        <v>74521</v>
      </c>
      <c r="AE516" s="46">
        <v>385.40100000000001</v>
      </c>
      <c r="AF516" s="46">
        <v>22.064399999999999</v>
      </c>
      <c r="AG516" s="46">
        <v>344</v>
      </c>
      <c r="AH516" s="46">
        <v>421</v>
      </c>
      <c r="AI516" s="46">
        <v>56654</v>
      </c>
      <c r="AJ516" s="46">
        <v>353.51</v>
      </c>
      <c r="AK516" s="46">
        <v>20.0701</v>
      </c>
      <c r="AL516" s="46">
        <v>316</v>
      </c>
      <c r="AM516" s="46">
        <v>386</v>
      </c>
      <c r="AN516" s="46">
        <v>51966</v>
      </c>
      <c r="AO516" s="46">
        <v>2.2779400000000001</v>
      </c>
      <c r="AP516" s="46">
        <v>0.29377199999999998</v>
      </c>
      <c r="AQ516" s="46">
        <v>1.9644900000000001</v>
      </c>
      <c r="AR516" s="46">
        <v>2.8351000000000002</v>
      </c>
      <c r="AS516" s="46">
        <v>334.85700000000003</v>
      </c>
      <c r="AT516" s="46">
        <v>2.4285899999999998</v>
      </c>
      <c r="AU516" s="46">
        <v>2.1028699999999998</v>
      </c>
      <c r="AV516" s="46">
        <v>3.0109900000000001</v>
      </c>
      <c r="AW516" s="46">
        <v>0.30646400000000001</v>
      </c>
      <c r="AX516" s="46">
        <v>357.00299999999999</v>
      </c>
      <c r="AY516" s="46">
        <v>3.53172</v>
      </c>
      <c r="AZ516" s="46">
        <v>0.36737999999999998</v>
      </c>
      <c r="BA516" s="46">
        <v>3.1265499999999999</v>
      </c>
      <c r="BB516" s="46">
        <v>4.2272699999999999</v>
      </c>
      <c r="BC516" s="46">
        <v>519.16200000000003</v>
      </c>
    </row>
    <row r="517" spans="1:55" x14ac:dyDescent="0.25">
      <c r="A517" s="49" t="s">
        <v>2933</v>
      </c>
      <c r="B517" s="38" t="s">
        <v>400</v>
      </c>
      <c r="C517" s="45" t="s">
        <v>2190</v>
      </c>
      <c r="D517" s="46">
        <v>325</v>
      </c>
      <c r="E517" s="80">
        <v>27185</v>
      </c>
      <c r="F517" s="46">
        <v>380.54399999999998</v>
      </c>
      <c r="G517" s="46">
        <v>15.1287</v>
      </c>
      <c r="H517" s="46">
        <v>351</v>
      </c>
      <c r="I517" s="46">
        <v>416</v>
      </c>
      <c r="J517" s="46">
        <v>1328.71</v>
      </c>
      <c r="K517" s="46">
        <v>11.1973</v>
      </c>
      <c r="L517" s="46">
        <v>1300</v>
      </c>
      <c r="M517" s="46">
        <v>1355</v>
      </c>
      <c r="N517" s="46">
        <v>199.495</v>
      </c>
      <c r="O517" s="46">
        <v>5.3419699999999999</v>
      </c>
      <c r="P517" s="46">
        <v>110</v>
      </c>
      <c r="Q517" s="46">
        <v>200</v>
      </c>
      <c r="R517" s="46">
        <v>17.605</v>
      </c>
      <c r="S517" s="46">
        <v>9.0808199999999992</v>
      </c>
      <c r="T517" s="46">
        <v>3</v>
      </c>
      <c r="U517" s="46">
        <v>45</v>
      </c>
      <c r="V517" s="46">
        <v>75.737799999999993</v>
      </c>
      <c r="W517" s="46">
        <v>13.6968</v>
      </c>
      <c r="X517" s="46">
        <v>40</v>
      </c>
      <c r="Y517" s="46">
        <v>100</v>
      </c>
      <c r="Z517" s="46">
        <v>755.46100000000001</v>
      </c>
      <c r="AA517" s="46">
        <v>68.483599999999996</v>
      </c>
      <c r="AB517" s="46">
        <v>599</v>
      </c>
      <c r="AC517" s="46">
        <v>903</v>
      </c>
      <c r="AD517" s="46">
        <v>20537200</v>
      </c>
      <c r="AE517" s="46">
        <v>571.78</v>
      </c>
      <c r="AF517" s="46">
        <v>50.382899999999999</v>
      </c>
      <c r="AG517" s="46">
        <v>457</v>
      </c>
      <c r="AH517" s="46">
        <v>680</v>
      </c>
      <c r="AI517" s="46">
        <v>15543800</v>
      </c>
      <c r="AJ517" s="46">
        <v>523.62099999999998</v>
      </c>
      <c r="AK517" s="46">
        <v>45.7087</v>
      </c>
      <c r="AL517" s="46">
        <v>420</v>
      </c>
      <c r="AM517" s="46">
        <v>622</v>
      </c>
      <c r="AN517" s="46">
        <v>14234600</v>
      </c>
      <c r="AO517" s="46">
        <v>3.6406999999999998</v>
      </c>
      <c r="AP517" s="46">
        <v>0.62813699999999995</v>
      </c>
      <c r="AQ517" s="46">
        <v>2.0529999999999999</v>
      </c>
      <c r="AR517" s="46">
        <v>6.0663400000000003</v>
      </c>
      <c r="AS517" s="46">
        <v>98972.6</v>
      </c>
      <c r="AT517" s="46">
        <v>3.8369200000000001</v>
      </c>
      <c r="AU517" s="46">
        <v>2.1923599999999999</v>
      </c>
      <c r="AV517" s="46">
        <v>6.3494400000000004</v>
      </c>
      <c r="AW517" s="46">
        <v>0.65027299999999999</v>
      </c>
      <c r="AX517" s="46">
        <v>104307</v>
      </c>
      <c r="AY517" s="46">
        <v>5.4910399999999999</v>
      </c>
      <c r="AZ517" s="46">
        <v>0.85585199999999995</v>
      </c>
      <c r="BA517" s="46">
        <v>3.33887</v>
      </c>
      <c r="BB517" s="46">
        <v>8.7917299999999994</v>
      </c>
      <c r="BC517" s="46">
        <v>149274</v>
      </c>
    </row>
    <row r="518" spans="1:55" x14ac:dyDescent="0.25">
      <c r="A518" s="49" t="s">
        <v>2934</v>
      </c>
      <c r="B518" s="38" t="s">
        <v>580</v>
      </c>
      <c r="C518" s="45" t="s">
        <v>2191</v>
      </c>
      <c r="D518" s="46">
        <v>326</v>
      </c>
      <c r="E518" s="80">
        <v>19646</v>
      </c>
      <c r="F518" s="46">
        <v>344.79300000000001</v>
      </c>
      <c r="G518" s="46">
        <v>7.6931200000000004</v>
      </c>
      <c r="H518" s="46">
        <v>336</v>
      </c>
      <c r="I518" s="46">
        <v>385</v>
      </c>
      <c r="J518" s="46">
        <v>1490.74</v>
      </c>
      <c r="K518" s="46">
        <v>6.5325300000000004</v>
      </c>
      <c r="L518" s="46">
        <v>1471</v>
      </c>
      <c r="M518" s="46">
        <v>1503</v>
      </c>
      <c r="N518" s="46">
        <v>200</v>
      </c>
      <c r="O518" s="46">
        <v>0</v>
      </c>
      <c r="P518" s="46">
        <v>200</v>
      </c>
      <c r="Q518" s="46">
        <v>200</v>
      </c>
      <c r="R518" s="46">
        <v>15.3308</v>
      </c>
      <c r="S518" s="46">
        <v>9.3323800000000006</v>
      </c>
      <c r="T518" s="46">
        <v>3</v>
      </c>
      <c r="U518" s="46">
        <v>45</v>
      </c>
      <c r="V518" s="46">
        <v>58.314799999999998</v>
      </c>
      <c r="W518" s="46">
        <v>10.5443</v>
      </c>
      <c r="X518" s="46">
        <v>13</v>
      </c>
      <c r="Y518" s="46">
        <v>94</v>
      </c>
      <c r="Z518" s="46">
        <v>516.55399999999997</v>
      </c>
      <c r="AA518" s="46">
        <v>27.8123</v>
      </c>
      <c r="AB518" s="46">
        <v>404</v>
      </c>
      <c r="AC518" s="46">
        <v>654</v>
      </c>
      <c r="AD518" s="46">
        <v>10148200</v>
      </c>
      <c r="AE518" s="46">
        <v>392.32299999999998</v>
      </c>
      <c r="AF518" s="46">
        <v>20.337599999999998</v>
      </c>
      <c r="AG518" s="46">
        <v>310</v>
      </c>
      <c r="AH518" s="46">
        <v>493</v>
      </c>
      <c r="AI518" s="46">
        <v>7707570</v>
      </c>
      <c r="AJ518" s="46">
        <v>359.64499999999998</v>
      </c>
      <c r="AK518" s="46">
        <v>18.438199999999998</v>
      </c>
      <c r="AL518" s="46">
        <v>285</v>
      </c>
      <c r="AM518" s="46">
        <v>451</v>
      </c>
      <c r="AN518" s="46">
        <v>7065580</v>
      </c>
      <c r="AO518" s="46">
        <v>2.3804799999999999</v>
      </c>
      <c r="AP518" s="46">
        <v>0.38902799999999998</v>
      </c>
      <c r="AQ518" s="46">
        <v>1.4787300000000001</v>
      </c>
      <c r="AR518" s="46">
        <v>4.0010700000000003</v>
      </c>
      <c r="AS518" s="46">
        <v>46766.9</v>
      </c>
      <c r="AT518" s="46">
        <v>2.5336099999999999</v>
      </c>
      <c r="AU518" s="46">
        <v>1.5986199999999999</v>
      </c>
      <c r="AV518" s="46">
        <v>4.2162100000000002</v>
      </c>
      <c r="AW518" s="46">
        <v>0.403445</v>
      </c>
      <c r="AX518" s="46">
        <v>49775.3</v>
      </c>
      <c r="AY518" s="46">
        <v>3.6709700000000001</v>
      </c>
      <c r="AZ518" s="46">
        <v>0.50850200000000001</v>
      </c>
      <c r="BA518" s="46">
        <v>2.48597</v>
      </c>
      <c r="BB518" s="46">
        <v>5.7819700000000003</v>
      </c>
      <c r="BC518" s="46">
        <v>72119.899999999994</v>
      </c>
    </row>
    <row r="519" spans="1:55" x14ac:dyDescent="0.25">
      <c r="A519" s="49" t="s">
        <v>2935</v>
      </c>
      <c r="B519" s="38" t="s">
        <v>776</v>
      </c>
      <c r="C519" s="45" t="s">
        <v>2192</v>
      </c>
      <c r="D519" s="46">
        <v>327</v>
      </c>
      <c r="E519" s="80">
        <v>22530</v>
      </c>
      <c r="F519" s="46">
        <v>468.17599999999999</v>
      </c>
      <c r="G519" s="46">
        <v>54.564700000000002</v>
      </c>
      <c r="H519" s="46">
        <v>383</v>
      </c>
      <c r="I519" s="46">
        <v>592</v>
      </c>
      <c r="J519" s="46">
        <v>1377.23</v>
      </c>
      <c r="K519" s="46">
        <v>10.7889</v>
      </c>
      <c r="L519" s="46">
        <v>1341</v>
      </c>
      <c r="M519" s="46">
        <v>1392</v>
      </c>
      <c r="N519" s="46">
        <v>163.1</v>
      </c>
      <c r="O519" s="46">
        <v>51.311500000000002</v>
      </c>
      <c r="P519" s="46">
        <v>64</v>
      </c>
      <c r="Q519" s="46">
        <v>200</v>
      </c>
      <c r="R519" s="46">
        <v>19.719899999999999</v>
      </c>
      <c r="S519" s="46">
        <v>9.3724699999999999</v>
      </c>
      <c r="T519" s="46">
        <v>3</v>
      </c>
      <c r="U519" s="46">
        <v>45</v>
      </c>
      <c r="V519" s="46">
        <v>82.633099999999999</v>
      </c>
      <c r="W519" s="46">
        <v>11.2743</v>
      </c>
      <c r="X519" s="46">
        <v>40</v>
      </c>
      <c r="Y519" s="46">
        <v>100</v>
      </c>
      <c r="Z519" s="46">
        <v>814.00699999999995</v>
      </c>
      <c r="AA519" s="46">
        <v>95.4148</v>
      </c>
      <c r="AB519" s="46">
        <v>673</v>
      </c>
      <c r="AC519" s="46">
        <v>1053</v>
      </c>
      <c r="AD519" s="46">
        <v>18338800</v>
      </c>
      <c r="AE519" s="46">
        <v>615.81799999999998</v>
      </c>
      <c r="AF519" s="46">
        <v>71.174700000000001</v>
      </c>
      <c r="AG519" s="46">
        <v>510</v>
      </c>
      <c r="AH519" s="46">
        <v>794</v>
      </c>
      <c r="AI519" s="46">
        <v>13873800</v>
      </c>
      <c r="AJ519" s="46">
        <v>563.85199999999998</v>
      </c>
      <c r="AK519" s="46">
        <v>64.883499999999998</v>
      </c>
      <c r="AL519" s="46">
        <v>468</v>
      </c>
      <c r="AM519" s="46">
        <v>726</v>
      </c>
      <c r="AN519" s="46">
        <v>12703000</v>
      </c>
      <c r="AO519" s="46">
        <v>4.8127599999999999</v>
      </c>
      <c r="AP519" s="46">
        <v>1.29643</v>
      </c>
      <c r="AQ519" s="46">
        <v>2.7405499999999998</v>
      </c>
      <c r="AR519" s="46">
        <v>14.9216</v>
      </c>
      <c r="AS519" s="46">
        <v>108427</v>
      </c>
      <c r="AT519" s="46">
        <v>5.0454299999999996</v>
      </c>
      <c r="AU519" s="46">
        <v>2.9041700000000001</v>
      </c>
      <c r="AV519" s="46">
        <v>15.5442</v>
      </c>
      <c r="AW519" s="46">
        <v>1.34348</v>
      </c>
      <c r="AX519" s="46">
        <v>113668</v>
      </c>
      <c r="AY519" s="46">
        <v>7.0606900000000001</v>
      </c>
      <c r="AZ519" s="46">
        <v>1.79498</v>
      </c>
      <c r="BA519" s="46">
        <v>4.2503399999999996</v>
      </c>
      <c r="BB519" s="46">
        <v>20.722799999999999</v>
      </c>
      <c r="BC519" s="46">
        <v>159070</v>
      </c>
    </row>
    <row r="520" spans="1:55" x14ac:dyDescent="0.25">
      <c r="A520" s="49" t="s">
        <v>2936</v>
      </c>
      <c r="B520" s="38" t="s">
        <v>1178</v>
      </c>
      <c r="C520" s="45" t="s">
        <v>2193</v>
      </c>
      <c r="D520" s="46">
        <v>328</v>
      </c>
      <c r="E520" s="80">
        <v>11240</v>
      </c>
      <c r="F520" s="46">
        <v>279.64999999999998</v>
      </c>
      <c r="G520" s="46">
        <v>7.8856799999999998</v>
      </c>
      <c r="H520" s="46">
        <v>267</v>
      </c>
      <c r="I520" s="46">
        <v>294</v>
      </c>
      <c r="J520" s="46">
        <v>1448.63</v>
      </c>
      <c r="K520" s="46">
        <v>5.3567799999999997</v>
      </c>
      <c r="L520" s="46">
        <v>1432</v>
      </c>
      <c r="M520" s="46">
        <v>1459</v>
      </c>
      <c r="N520" s="46">
        <v>200</v>
      </c>
      <c r="O520" s="46">
        <v>0</v>
      </c>
      <c r="P520" s="46">
        <v>200</v>
      </c>
      <c r="Q520" s="46">
        <v>200</v>
      </c>
      <c r="R520" s="46">
        <v>7.4</v>
      </c>
      <c r="S520" s="46">
        <v>5.5969100000000003</v>
      </c>
      <c r="T520" s="46">
        <v>4</v>
      </c>
      <c r="U520" s="46">
        <v>45</v>
      </c>
      <c r="V520" s="46">
        <v>52.560699999999997</v>
      </c>
      <c r="W520" s="46">
        <v>3.92449</v>
      </c>
      <c r="X520" s="46">
        <v>43</v>
      </c>
      <c r="Y520" s="46">
        <v>84</v>
      </c>
      <c r="Z520" s="46">
        <v>465.02100000000002</v>
      </c>
      <c r="AA520" s="46">
        <v>12.958299999999999</v>
      </c>
      <c r="AB520" s="46">
        <v>434</v>
      </c>
      <c r="AC520" s="46">
        <v>525</v>
      </c>
      <c r="AD520" s="46">
        <v>5183590</v>
      </c>
      <c r="AE520" s="46">
        <v>353.59100000000001</v>
      </c>
      <c r="AF520" s="46">
        <v>9.6852099999999997</v>
      </c>
      <c r="AG520" s="46">
        <v>331</v>
      </c>
      <c r="AH520" s="46">
        <v>397</v>
      </c>
      <c r="AI520" s="46">
        <v>3941480</v>
      </c>
      <c r="AJ520" s="46">
        <v>324.25799999999998</v>
      </c>
      <c r="AK520" s="46">
        <v>8.8689699999999991</v>
      </c>
      <c r="AL520" s="46">
        <v>303</v>
      </c>
      <c r="AM520" s="46">
        <v>363</v>
      </c>
      <c r="AN520" s="46">
        <v>3614510</v>
      </c>
      <c r="AO520" s="46">
        <v>1.05606</v>
      </c>
      <c r="AP520" s="46">
        <v>0.148595</v>
      </c>
      <c r="AQ520" s="46">
        <v>0.89014000000000004</v>
      </c>
      <c r="AR520" s="46">
        <v>2.5439600000000002</v>
      </c>
      <c r="AS520" s="46">
        <v>11771.9</v>
      </c>
      <c r="AT520" s="46">
        <v>1.16134</v>
      </c>
      <c r="AU520" s="46">
        <v>0.98904000000000003</v>
      </c>
      <c r="AV520" s="46">
        <v>2.7033999999999998</v>
      </c>
      <c r="AW520" s="46">
        <v>0.153895</v>
      </c>
      <c r="AX520" s="46">
        <v>12945.4</v>
      </c>
      <c r="AY520" s="46">
        <v>1.91577</v>
      </c>
      <c r="AZ520" s="46">
        <v>0.195385</v>
      </c>
      <c r="BA520" s="46">
        <v>1.69252</v>
      </c>
      <c r="BB520" s="46">
        <v>3.8434900000000001</v>
      </c>
      <c r="BC520" s="46">
        <v>21355.1</v>
      </c>
    </row>
    <row r="521" spans="1:55" x14ac:dyDescent="0.25">
      <c r="A521" s="49" t="s">
        <v>2937</v>
      </c>
      <c r="B521" s="38" t="s">
        <v>1181</v>
      </c>
      <c r="C521" s="45" t="s">
        <v>2194</v>
      </c>
      <c r="D521" s="46">
        <v>329</v>
      </c>
      <c r="E521" s="80">
        <v>13529</v>
      </c>
      <c r="F521" s="46">
        <v>327.83800000000002</v>
      </c>
      <c r="G521" s="46">
        <v>3.8451399999999998</v>
      </c>
      <c r="H521" s="46">
        <v>322</v>
      </c>
      <c r="I521" s="46">
        <v>336</v>
      </c>
      <c r="J521" s="46">
        <v>1387.26</v>
      </c>
      <c r="K521" s="46">
        <v>5.4317399999999996</v>
      </c>
      <c r="L521" s="46">
        <v>1375</v>
      </c>
      <c r="M521" s="46">
        <v>1399</v>
      </c>
      <c r="N521" s="46">
        <v>200</v>
      </c>
      <c r="O521" s="46">
        <v>0</v>
      </c>
      <c r="P521" s="46">
        <v>200</v>
      </c>
      <c r="Q521" s="46">
        <v>200</v>
      </c>
      <c r="R521" s="46">
        <v>10.0867</v>
      </c>
      <c r="S521" s="46">
        <v>3.3625500000000001</v>
      </c>
      <c r="T521" s="46">
        <v>3</v>
      </c>
      <c r="U521" s="46">
        <v>15</v>
      </c>
      <c r="V521" s="46">
        <v>51.918900000000001</v>
      </c>
      <c r="W521" s="46">
        <v>6.6308499999999997</v>
      </c>
      <c r="X521" s="46">
        <v>47</v>
      </c>
      <c r="Y521" s="46">
        <v>66</v>
      </c>
      <c r="Z521" s="46">
        <v>559.25599999999997</v>
      </c>
      <c r="AA521" s="46">
        <v>19.121600000000001</v>
      </c>
      <c r="AB521" s="46">
        <v>531</v>
      </c>
      <c r="AC521" s="46">
        <v>613</v>
      </c>
      <c r="AD521" s="46">
        <v>7566180</v>
      </c>
      <c r="AE521" s="46">
        <v>425.36900000000003</v>
      </c>
      <c r="AF521" s="46">
        <v>14.005800000000001</v>
      </c>
      <c r="AG521" s="46">
        <v>404</v>
      </c>
      <c r="AH521" s="46">
        <v>465</v>
      </c>
      <c r="AI521" s="46">
        <v>5754810</v>
      </c>
      <c r="AJ521" s="46">
        <v>390.14100000000002</v>
      </c>
      <c r="AK521" s="46">
        <v>12.6935</v>
      </c>
      <c r="AL521" s="46">
        <v>371</v>
      </c>
      <c r="AM521" s="46">
        <v>426</v>
      </c>
      <c r="AN521" s="46">
        <v>5278210</v>
      </c>
      <c r="AO521" s="46">
        <v>2.36599</v>
      </c>
      <c r="AP521" s="46">
        <v>0.301429</v>
      </c>
      <c r="AQ521" s="46">
        <v>1.6259300000000001</v>
      </c>
      <c r="AR521" s="46">
        <v>2.8555600000000001</v>
      </c>
      <c r="AS521" s="46">
        <v>32009.5</v>
      </c>
      <c r="AT521" s="46">
        <v>2.5200999999999998</v>
      </c>
      <c r="AU521" s="46">
        <v>1.75362</v>
      </c>
      <c r="AV521" s="46">
        <v>3.0286</v>
      </c>
      <c r="AW521" s="46">
        <v>0.31267699999999998</v>
      </c>
      <c r="AX521" s="46">
        <v>34094.5</v>
      </c>
      <c r="AY521" s="46">
        <v>3.68405</v>
      </c>
      <c r="AZ521" s="46">
        <v>0.39590700000000001</v>
      </c>
      <c r="BA521" s="46">
        <v>2.7047300000000001</v>
      </c>
      <c r="BB521" s="46">
        <v>4.3319700000000001</v>
      </c>
      <c r="BC521" s="46">
        <v>49841.5</v>
      </c>
    </row>
    <row r="522" spans="1:55" x14ac:dyDescent="0.25">
      <c r="A522" s="49" t="s">
        <v>2938</v>
      </c>
      <c r="B522" s="38" t="s">
        <v>407</v>
      </c>
      <c r="C522" s="45" t="s">
        <v>2195</v>
      </c>
      <c r="D522" s="46">
        <v>330</v>
      </c>
      <c r="E522" s="80">
        <v>17112</v>
      </c>
      <c r="F522" s="46">
        <v>577.596</v>
      </c>
      <c r="G522" s="46">
        <v>22.311299999999999</v>
      </c>
      <c r="H522" s="46">
        <v>538</v>
      </c>
      <c r="I522" s="46">
        <v>620</v>
      </c>
      <c r="J522" s="46">
        <v>1157.06</v>
      </c>
      <c r="K522" s="46">
        <v>6.8220000000000001</v>
      </c>
      <c r="L522" s="46">
        <v>1143</v>
      </c>
      <c r="M522" s="46">
        <v>1171</v>
      </c>
      <c r="N522" s="46">
        <v>200</v>
      </c>
      <c r="O522" s="46">
        <v>0</v>
      </c>
      <c r="P522" s="46">
        <v>200</v>
      </c>
      <c r="Q522" s="46">
        <v>200</v>
      </c>
      <c r="R522" s="46">
        <v>17.514399999999998</v>
      </c>
      <c r="S522" s="46">
        <v>11.8034</v>
      </c>
      <c r="T522" s="46">
        <v>3</v>
      </c>
      <c r="U522" s="46">
        <v>45</v>
      </c>
      <c r="V522" s="46">
        <v>74.716800000000006</v>
      </c>
      <c r="W522" s="46">
        <v>25.290900000000001</v>
      </c>
      <c r="X522" s="46">
        <v>13</v>
      </c>
      <c r="Y522" s="46">
        <v>100</v>
      </c>
      <c r="Z522" s="46">
        <v>1309.5999999999999</v>
      </c>
      <c r="AA522" s="46">
        <v>175.5</v>
      </c>
      <c r="AB522" s="46">
        <v>890</v>
      </c>
      <c r="AC522" s="46">
        <v>1591</v>
      </c>
      <c r="AD522" s="46">
        <v>22409900</v>
      </c>
      <c r="AE522" s="46">
        <v>991.24400000000003</v>
      </c>
      <c r="AF522" s="46">
        <v>128.50299999999999</v>
      </c>
      <c r="AG522" s="46">
        <v>683</v>
      </c>
      <c r="AH522" s="46">
        <v>1199</v>
      </c>
      <c r="AI522" s="46">
        <v>16962200</v>
      </c>
      <c r="AJ522" s="46">
        <v>907.78300000000002</v>
      </c>
      <c r="AK522" s="46">
        <v>116.435</v>
      </c>
      <c r="AL522" s="46">
        <v>628</v>
      </c>
      <c r="AM522" s="46">
        <v>1096</v>
      </c>
      <c r="AN522" s="46">
        <v>15534000</v>
      </c>
      <c r="AO522" s="46">
        <v>14.335699999999999</v>
      </c>
      <c r="AP522" s="46">
        <v>2.1982499999999998</v>
      </c>
      <c r="AQ522" s="46">
        <v>10.422599999999999</v>
      </c>
      <c r="AR522" s="46">
        <v>31.421199999999999</v>
      </c>
      <c r="AS522" s="46">
        <v>245312</v>
      </c>
      <c r="AT522" s="46">
        <v>14.922499999999999</v>
      </c>
      <c r="AU522" s="46">
        <v>10.8744</v>
      </c>
      <c r="AV522" s="46">
        <v>32.717300000000002</v>
      </c>
      <c r="AW522" s="46">
        <v>2.28775</v>
      </c>
      <c r="AX522" s="46">
        <v>255353</v>
      </c>
      <c r="AY522" s="46">
        <v>20.5947</v>
      </c>
      <c r="AZ522" s="46">
        <v>2.9908899999999998</v>
      </c>
      <c r="BA522" s="46">
        <v>15.0467</v>
      </c>
      <c r="BB522" s="46">
        <v>43.430799999999998</v>
      </c>
      <c r="BC522" s="46">
        <v>352416</v>
      </c>
    </row>
    <row r="523" spans="1:55" x14ac:dyDescent="0.25">
      <c r="A523" s="49" t="s">
        <v>2939</v>
      </c>
      <c r="B523" s="38" t="s">
        <v>1269</v>
      </c>
      <c r="C523" s="45" t="s">
        <v>2196</v>
      </c>
      <c r="D523" s="46">
        <v>331</v>
      </c>
      <c r="E523" s="80">
        <v>15481</v>
      </c>
      <c r="F523" s="46">
        <v>328.94600000000003</v>
      </c>
      <c r="G523" s="46">
        <v>9.5194600000000005</v>
      </c>
      <c r="H523" s="46">
        <v>310</v>
      </c>
      <c r="I523" s="46">
        <v>358</v>
      </c>
      <c r="J523" s="46">
        <v>1509.92</v>
      </c>
      <c r="K523" s="46">
        <v>5.2435700000000001</v>
      </c>
      <c r="L523" s="46">
        <v>1495</v>
      </c>
      <c r="M523" s="46">
        <v>1520</v>
      </c>
      <c r="N523" s="46">
        <v>200</v>
      </c>
      <c r="O523" s="46">
        <v>0</v>
      </c>
      <c r="P523" s="46">
        <v>200</v>
      </c>
      <c r="Q523" s="46">
        <v>200</v>
      </c>
      <c r="R523" s="46">
        <v>12.4903</v>
      </c>
      <c r="S523" s="46">
        <v>3.9849600000000001</v>
      </c>
      <c r="T523" s="46">
        <v>6</v>
      </c>
      <c r="U523" s="46">
        <v>24</v>
      </c>
      <c r="V523" s="46">
        <v>42.763500000000001</v>
      </c>
      <c r="W523" s="46">
        <v>7.7651599999999998</v>
      </c>
      <c r="X523" s="46">
        <v>26</v>
      </c>
      <c r="Y523" s="46">
        <v>64</v>
      </c>
      <c r="Z523" s="46">
        <v>454.21600000000001</v>
      </c>
      <c r="AA523" s="46">
        <v>19.869399999999999</v>
      </c>
      <c r="AB523" s="46">
        <v>421</v>
      </c>
      <c r="AC523" s="46">
        <v>540</v>
      </c>
      <c r="AD523" s="46">
        <v>7031720</v>
      </c>
      <c r="AE523" s="46">
        <v>346.05</v>
      </c>
      <c r="AF523" s="46">
        <v>14.705399999999999</v>
      </c>
      <c r="AG523" s="46">
        <v>322</v>
      </c>
      <c r="AH523" s="46">
        <v>409</v>
      </c>
      <c r="AI523" s="46">
        <v>5357200</v>
      </c>
      <c r="AJ523" s="46">
        <v>317.529</v>
      </c>
      <c r="AK523" s="46">
        <v>13.360900000000001</v>
      </c>
      <c r="AL523" s="46">
        <v>296</v>
      </c>
      <c r="AM523" s="46">
        <v>375</v>
      </c>
      <c r="AN523" s="46">
        <v>4915670</v>
      </c>
      <c r="AO523" s="46">
        <v>2.4635500000000001</v>
      </c>
      <c r="AP523" s="46">
        <v>0.34639799999999998</v>
      </c>
      <c r="AQ523" s="46">
        <v>1.8267800000000001</v>
      </c>
      <c r="AR523" s="46">
        <v>3.4488799999999999</v>
      </c>
      <c r="AS523" s="46">
        <v>38138.199999999997</v>
      </c>
      <c r="AT523" s="46">
        <v>2.6221899999999998</v>
      </c>
      <c r="AU523" s="46">
        <v>1.9597100000000001</v>
      </c>
      <c r="AV523" s="46">
        <v>3.6448</v>
      </c>
      <c r="AW523" s="46">
        <v>0.35968800000000001</v>
      </c>
      <c r="AX523" s="46">
        <v>40594.1</v>
      </c>
      <c r="AY523" s="46">
        <v>3.7393700000000001</v>
      </c>
      <c r="AZ523" s="46">
        <v>0.45506799999999997</v>
      </c>
      <c r="BA523" s="46">
        <v>2.9086500000000002</v>
      </c>
      <c r="BB523" s="46">
        <v>5.05166</v>
      </c>
      <c r="BC523" s="46">
        <v>57889.2</v>
      </c>
    </row>
    <row r="524" spans="1:55" x14ac:dyDescent="0.25">
      <c r="A524" s="49" t="s">
        <v>2940</v>
      </c>
      <c r="B524" s="38" t="s">
        <v>1189</v>
      </c>
      <c r="C524" s="45" t="s">
        <v>2197</v>
      </c>
      <c r="D524" s="46">
        <v>332</v>
      </c>
      <c r="E524" s="80">
        <v>20834</v>
      </c>
      <c r="F524" s="46">
        <v>261.64800000000002</v>
      </c>
      <c r="G524" s="46">
        <v>6.2043799999999996</v>
      </c>
      <c r="H524" s="46">
        <v>246</v>
      </c>
      <c r="I524" s="46">
        <v>271</v>
      </c>
      <c r="J524" s="46">
        <v>1497.24</v>
      </c>
      <c r="K524" s="46">
        <v>7.4591799999999999</v>
      </c>
      <c r="L524" s="46">
        <v>1488</v>
      </c>
      <c r="M524" s="46">
        <v>1518</v>
      </c>
      <c r="N524" s="46">
        <v>200</v>
      </c>
      <c r="O524" s="46">
        <v>0</v>
      </c>
      <c r="P524" s="46">
        <v>200</v>
      </c>
      <c r="Q524" s="46">
        <v>200</v>
      </c>
      <c r="R524" s="46">
        <v>9.8963000000000001</v>
      </c>
      <c r="S524" s="46">
        <v>3.8448099999999998</v>
      </c>
      <c r="T524" s="46">
        <v>6</v>
      </c>
      <c r="U524" s="46">
        <v>45</v>
      </c>
      <c r="V524" s="46">
        <v>57.982599999999998</v>
      </c>
      <c r="W524" s="46">
        <v>5.6081500000000002</v>
      </c>
      <c r="X524" s="46">
        <v>50</v>
      </c>
      <c r="Y524" s="46">
        <v>74</v>
      </c>
      <c r="Z524" s="46">
        <v>428.15100000000001</v>
      </c>
      <c r="AA524" s="46">
        <v>12.5227</v>
      </c>
      <c r="AB524" s="46">
        <v>403</v>
      </c>
      <c r="AC524" s="46">
        <v>461</v>
      </c>
      <c r="AD524" s="46">
        <v>8919250</v>
      </c>
      <c r="AE524" s="46">
        <v>325.14100000000002</v>
      </c>
      <c r="AF524" s="46">
        <v>9.2778299999999998</v>
      </c>
      <c r="AG524" s="46">
        <v>306</v>
      </c>
      <c r="AH524" s="46">
        <v>350</v>
      </c>
      <c r="AI524" s="46">
        <v>6773350</v>
      </c>
      <c r="AJ524" s="46">
        <v>298.06299999999999</v>
      </c>
      <c r="AK524" s="46">
        <v>8.4341000000000008</v>
      </c>
      <c r="AL524" s="46">
        <v>281</v>
      </c>
      <c r="AM524" s="46">
        <v>320</v>
      </c>
      <c r="AN524" s="46">
        <v>6209250</v>
      </c>
      <c r="AO524" s="46">
        <v>0.94131699999999996</v>
      </c>
      <c r="AP524" s="46">
        <v>0.13969599999999999</v>
      </c>
      <c r="AQ524" s="46">
        <v>0.59769099999999997</v>
      </c>
      <c r="AR524" s="46">
        <v>2.2557</v>
      </c>
      <c r="AS524" s="46">
        <v>19609.5</v>
      </c>
      <c r="AT524" s="46">
        <v>1.0410299999999999</v>
      </c>
      <c r="AU524" s="46">
        <v>0.68403000000000003</v>
      </c>
      <c r="AV524" s="46">
        <v>2.4050600000000002</v>
      </c>
      <c r="AW524" s="46">
        <v>0.14551900000000001</v>
      </c>
      <c r="AX524" s="46">
        <v>21686.799999999999</v>
      </c>
      <c r="AY524" s="46">
        <v>1.7423200000000001</v>
      </c>
      <c r="AZ524" s="46">
        <v>0.18667900000000001</v>
      </c>
      <c r="BA524" s="46">
        <v>1.2953300000000001</v>
      </c>
      <c r="BB524" s="46">
        <v>3.4243299999999999</v>
      </c>
      <c r="BC524" s="46">
        <v>36296</v>
      </c>
    </row>
    <row r="525" spans="1:55" x14ac:dyDescent="0.25">
      <c r="A525" s="49" t="s">
        <v>2941</v>
      </c>
      <c r="B525" s="38" t="s">
        <v>535</v>
      </c>
      <c r="C525" s="45" t="s">
        <v>2198</v>
      </c>
      <c r="D525" s="46">
        <v>333</v>
      </c>
      <c r="E525" s="80">
        <v>21601</v>
      </c>
      <c r="F525" s="46">
        <v>734.096</v>
      </c>
      <c r="G525" s="46">
        <v>89.583200000000005</v>
      </c>
      <c r="H525" s="46">
        <v>534</v>
      </c>
      <c r="I525" s="46">
        <v>862</v>
      </c>
      <c r="J525" s="46">
        <v>1170.93</v>
      </c>
      <c r="K525" s="46">
        <v>10.833</v>
      </c>
      <c r="L525" s="46">
        <v>1141</v>
      </c>
      <c r="M525" s="46">
        <v>1190</v>
      </c>
      <c r="N525" s="46">
        <v>158.91499999999999</v>
      </c>
      <c r="O525" s="46">
        <v>48.058599999999998</v>
      </c>
      <c r="P525" s="46">
        <v>5</v>
      </c>
      <c r="Q525" s="46">
        <v>200</v>
      </c>
      <c r="R525" s="46">
        <v>17.0624</v>
      </c>
      <c r="S525" s="46">
        <v>10.2898</v>
      </c>
      <c r="T525" s="46">
        <v>3</v>
      </c>
      <c r="U525" s="46">
        <v>45</v>
      </c>
      <c r="V525" s="46">
        <v>66.924300000000002</v>
      </c>
      <c r="W525" s="46">
        <v>14.8254</v>
      </c>
      <c r="X525" s="46">
        <v>13</v>
      </c>
      <c r="Y525" s="46">
        <v>94</v>
      </c>
      <c r="Z525" s="46">
        <v>1415.88</v>
      </c>
      <c r="AA525" s="46">
        <v>111.873</v>
      </c>
      <c r="AB525" s="46">
        <v>857</v>
      </c>
      <c r="AC525" s="46">
        <v>1754</v>
      </c>
      <c r="AD525" s="46">
        <v>30580100</v>
      </c>
      <c r="AE525" s="46">
        <v>1074.07</v>
      </c>
      <c r="AF525" s="46">
        <v>83.936199999999999</v>
      </c>
      <c r="AG525" s="46">
        <v>658</v>
      </c>
      <c r="AH525" s="46">
        <v>1327</v>
      </c>
      <c r="AI525" s="46">
        <v>23197700</v>
      </c>
      <c r="AJ525" s="46">
        <v>984.31799999999998</v>
      </c>
      <c r="AK525" s="46">
        <v>76.6751</v>
      </c>
      <c r="AL525" s="46">
        <v>605</v>
      </c>
      <c r="AM525" s="46">
        <v>1215</v>
      </c>
      <c r="AN525" s="46">
        <v>21259300</v>
      </c>
      <c r="AO525" s="46">
        <v>22.776800000000001</v>
      </c>
      <c r="AP525" s="46">
        <v>8.2826599999999999</v>
      </c>
      <c r="AQ525" s="46">
        <v>6.8563099999999997</v>
      </c>
      <c r="AR525" s="46">
        <v>41.097099999999998</v>
      </c>
      <c r="AS525" s="46">
        <v>491933</v>
      </c>
      <c r="AT525" s="46">
        <v>23.681799999999999</v>
      </c>
      <c r="AU525" s="46">
        <v>7.1664599999999998</v>
      </c>
      <c r="AV525" s="46">
        <v>42.704900000000002</v>
      </c>
      <c r="AW525" s="46">
        <v>8.5968900000000001</v>
      </c>
      <c r="AX525" s="46">
        <v>511480</v>
      </c>
      <c r="AY525" s="46">
        <v>32.559199999999997</v>
      </c>
      <c r="AZ525" s="46">
        <v>11.646699999999999</v>
      </c>
      <c r="BA525" s="46">
        <v>10.199199999999999</v>
      </c>
      <c r="BB525" s="46">
        <v>57.943399999999997</v>
      </c>
      <c r="BC525" s="46">
        <v>703214</v>
      </c>
    </row>
    <row r="526" spans="1:55" x14ac:dyDescent="0.25">
      <c r="A526" s="49" t="s">
        <v>2942</v>
      </c>
      <c r="B526" s="38" t="s">
        <v>676</v>
      </c>
      <c r="C526" s="45" t="s">
        <v>2199</v>
      </c>
      <c r="D526" s="46">
        <v>335</v>
      </c>
      <c r="E526" s="80">
        <v>20686</v>
      </c>
      <c r="F526" s="46">
        <v>576.19899999999996</v>
      </c>
      <c r="G526" s="46">
        <v>151.012</v>
      </c>
      <c r="H526" s="46">
        <v>401</v>
      </c>
      <c r="I526" s="46">
        <v>838</v>
      </c>
      <c r="J526" s="46">
        <v>1204.2</v>
      </c>
      <c r="K526" s="46">
        <v>19.467700000000001</v>
      </c>
      <c r="L526" s="46">
        <v>1158</v>
      </c>
      <c r="M526" s="46">
        <v>1232</v>
      </c>
      <c r="N526" s="46">
        <v>192.10900000000001</v>
      </c>
      <c r="O526" s="46">
        <v>25.581299999999999</v>
      </c>
      <c r="P526" s="46">
        <v>75</v>
      </c>
      <c r="Q526" s="46">
        <v>200</v>
      </c>
      <c r="R526" s="46">
        <v>8.4975799999999992</v>
      </c>
      <c r="S526" s="46">
        <v>8.1213099999999994</v>
      </c>
      <c r="T526" s="46">
        <v>3</v>
      </c>
      <c r="U526" s="46">
        <v>45</v>
      </c>
      <c r="V526" s="46">
        <v>52.9146</v>
      </c>
      <c r="W526" s="46">
        <v>20.089300000000001</v>
      </c>
      <c r="X526" s="46">
        <v>13</v>
      </c>
      <c r="Y526" s="46">
        <v>100</v>
      </c>
      <c r="Z526" s="46">
        <v>1066.8</v>
      </c>
      <c r="AA526" s="46">
        <v>217.11699999999999</v>
      </c>
      <c r="AB526" s="46">
        <v>676</v>
      </c>
      <c r="AC526" s="46">
        <v>1700</v>
      </c>
      <c r="AD526" s="46">
        <v>21965400</v>
      </c>
      <c r="AE526" s="46">
        <v>811.34799999999996</v>
      </c>
      <c r="AF526" s="46">
        <v>164.364</v>
      </c>
      <c r="AG526" s="46">
        <v>519</v>
      </c>
      <c r="AH526" s="46">
        <v>1284</v>
      </c>
      <c r="AI526" s="46">
        <v>16705600</v>
      </c>
      <c r="AJ526" s="46">
        <v>744.13099999999997</v>
      </c>
      <c r="AK526" s="46">
        <v>150.54599999999999</v>
      </c>
      <c r="AL526" s="46">
        <v>477</v>
      </c>
      <c r="AM526" s="46">
        <v>1175</v>
      </c>
      <c r="AN526" s="46">
        <v>15321700</v>
      </c>
      <c r="AO526" s="46">
        <v>14.372999999999999</v>
      </c>
      <c r="AP526" s="46">
        <v>8.9322300000000006</v>
      </c>
      <c r="AQ526" s="46">
        <v>4.1629500000000004</v>
      </c>
      <c r="AR526" s="46">
        <v>37.253799999999998</v>
      </c>
      <c r="AS526" s="46">
        <v>295941</v>
      </c>
      <c r="AT526" s="46">
        <v>14.977399999999999</v>
      </c>
      <c r="AU526" s="46">
        <v>4.3815799999999996</v>
      </c>
      <c r="AV526" s="46">
        <v>38.770499999999998</v>
      </c>
      <c r="AW526" s="46">
        <v>9.2713099999999997</v>
      </c>
      <c r="AX526" s="46">
        <v>308384</v>
      </c>
      <c r="AY526" s="46">
        <v>20.502099999999999</v>
      </c>
      <c r="AZ526" s="46">
        <v>12.5595</v>
      </c>
      <c r="BA526" s="46">
        <v>6.2817499999999997</v>
      </c>
      <c r="BB526" s="46">
        <v>52.8904</v>
      </c>
      <c r="BC526" s="46">
        <v>422139</v>
      </c>
    </row>
    <row r="527" spans="1:55" x14ac:dyDescent="0.25">
      <c r="A527" s="49" t="s">
        <v>2943</v>
      </c>
      <c r="B527" s="38" t="s">
        <v>946</v>
      </c>
      <c r="C527" s="45" t="s">
        <v>2200</v>
      </c>
      <c r="D527" s="46">
        <v>336</v>
      </c>
      <c r="E527" s="80">
        <v>22145</v>
      </c>
      <c r="F527" s="46">
        <v>664.4</v>
      </c>
      <c r="G527" s="46">
        <v>11.5459</v>
      </c>
      <c r="H527" s="46">
        <v>636</v>
      </c>
      <c r="I527" s="46">
        <v>692</v>
      </c>
      <c r="J527" s="46">
        <v>1090.3800000000001</v>
      </c>
      <c r="K527" s="46">
        <v>5.7374599999999996</v>
      </c>
      <c r="L527" s="46">
        <v>1079</v>
      </c>
      <c r="M527" s="46">
        <v>1102</v>
      </c>
      <c r="N527" s="46">
        <v>199.67500000000001</v>
      </c>
      <c r="O527" s="46">
        <v>4.9273800000000003</v>
      </c>
      <c r="P527" s="46">
        <v>125</v>
      </c>
      <c r="Q527" s="46">
        <v>200</v>
      </c>
      <c r="R527" s="46">
        <v>6.1761100000000004</v>
      </c>
      <c r="S527" s="46">
        <v>6.9446899999999996</v>
      </c>
      <c r="T527" s="46">
        <v>3</v>
      </c>
      <c r="U527" s="46">
        <v>45</v>
      </c>
      <c r="V527" s="46">
        <v>53.954099999999997</v>
      </c>
      <c r="W527" s="46">
        <v>23.704000000000001</v>
      </c>
      <c r="X527" s="46">
        <v>13</v>
      </c>
      <c r="Y527" s="46">
        <v>100</v>
      </c>
      <c r="Z527" s="46">
        <v>1440.65</v>
      </c>
      <c r="AA527" s="46">
        <v>182.816</v>
      </c>
      <c r="AB527" s="46">
        <v>1115</v>
      </c>
      <c r="AC527" s="46">
        <v>1913</v>
      </c>
      <c r="AD527" s="46">
        <v>31898900</v>
      </c>
      <c r="AE527" s="46">
        <v>1095.22</v>
      </c>
      <c r="AF527" s="46">
        <v>133.559</v>
      </c>
      <c r="AG527" s="46">
        <v>855</v>
      </c>
      <c r="AH527" s="46">
        <v>1441</v>
      </c>
      <c r="AI527" s="46">
        <v>24250400</v>
      </c>
      <c r="AJ527" s="46">
        <v>1004.37</v>
      </c>
      <c r="AK527" s="46">
        <v>120.908</v>
      </c>
      <c r="AL527" s="46">
        <v>786</v>
      </c>
      <c r="AM527" s="46">
        <v>1318</v>
      </c>
      <c r="AN527" s="46">
        <v>22238700</v>
      </c>
      <c r="AO527" s="46">
        <v>21.977399999999999</v>
      </c>
      <c r="AP527" s="46">
        <v>4.3448500000000001</v>
      </c>
      <c r="AQ527" s="46">
        <v>11.7935</v>
      </c>
      <c r="AR527" s="46">
        <v>31.8019</v>
      </c>
      <c r="AS527" s="46">
        <v>486623</v>
      </c>
      <c r="AT527" s="46">
        <v>22.866800000000001</v>
      </c>
      <c r="AU527" s="46">
        <v>12.272600000000001</v>
      </c>
      <c r="AV527" s="46">
        <v>33.1111</v>
      </c>
      <c r="AW527" s="46">
        <v>4.5273300000000001</v>
      </c>
      <c r="AX527" s="46">
        <v>506317</v>
      </c>
      <c r="AY527" s="46">
        <v>31.441600000000001</v>
      </c>
      <c r="AZ527" s="46">
        <v>5.9096900000000003</v>
      </c>
      <c r="BA527" s="46">
        <v>17.442599999999999</v>
      </c>
      <c r="BB527" s="46">
        <v>44.776899999999998</v>
      </c>
      <c r="BC527" s="46">
        <v>696180</v>
      </c>
    </row>
    <row r="528" spans="1:55" x14ac:dyDescent="0.25">
      <c r="A528" s="49" t="s">
        <v>2944</v>
      </c>
      <c r="B528" s="38" t="s">
        <v>1204</v>
      </c>
      <c r="C528" s="45" t="s">
        <v>2201</v>
      </c>
      <c r="D528" s="46">
        <v>337</v>
      </c>
      <c r="E528" s="80">
        <v>19409</v>
      </c>
      <c r="F528" s="46">
        <v>416.06700000000001</v>
      </c>
      <c r="G528" s="46">
        <v>29.077100000000002</v>
      </c>
      <c r="H528" s="46">
        <v>371</v>
      </c>
      <c r="I528" s="46">
        <v>505</v>
      </c>
      <c r="J528" s="46">
        <v>1502.59</v>
      </c>
      <c r="K528" s="46">
        <v>10.366300000000001</v>
      </c>
      <c r="L528" s="46">
        <v>1474</v>
      </c>
      <c r="M528" s="46">
        <v>1525</v>
      </c>
      <c r="N528" s="46">
        <v>192.78399999999999</v>
      </c>
      <c r="O528" s="46">
        <v>26.153600000000001</v>
      </c>
      <c r="P528" s="46">
        <v>49</v>
      </c>
      <c r="Q528" s="46">
        <v>200</v>
      </c>
      <c r="R528" s="46">
        <v>21.530200000000001</v>
      </c>
      <c r="S528" s="46">
        <v>7.4698700000000002</v>
      </c>
      <c r="T528" s="46">
        <v>6</v>
      </c>
      <c r="U528" s="46">
        <v>33</v>
      </c>
      <c r="V528" s="46">
        <v>83.963999999999999</v>
      </c>
      <c r="W528" s="46">
        <v>17.8078</v>
      </c>
      <c r="X528" s="46">
        <v>40</v>
      </c>
      <c r="Y528" s="46">
        <v>100</v>
      </c>
      <c r="Z528" s="46">
        <v>651.13499999999999</v>
      </c>
      <c r="AA528" s="46">
        <v>75.200400000000002</v>
      </c>
      <c r="AB528" s="46">
        <v>507</v>
      </c>
      <c r="AC528" s="46">
        <v>816</v>
      </c>
      <c r="AD528" s="46">
        <v>12637900</v>
      </c>
      <c r="AE528" s="46">
        <v>491.87200000000001</v>
      </c>
      <c r="AF528" s="46">
        <v>55.319800000000001</v>
      </c>
      <c r="AG528" s="46">
        <v>386</v>
      </c>
      <c r="AH528" s="46">
        <v>615</v>
      </c>
      <c r="AI528" s="46">
        <v>9546750</v>
      </c>
      <c r="AJ528" s="46">
        <v>450.17</v>
      </c>
      <c r="AK528" s="46">
        <v>50.220500000000001</v>
      </c>
      <c r="AL528" s="46">
        <v>354</v>
      </c>
      <c r="AM528" s="46">
        <v>562</v>
      </c>
      <c r="AN528" s="46">
        <v>8737340</v>
      </c>
      <c r="AO528" s="46">
        <v>3.2944200000000001</v>
      </c>
      <c r="AP528" s="46">
        <v>0.52347999999999995</v>
      </c>
      <c r="AQ528" s="46">
        <v>2.0493299999999999</v>
      </c>
      <c r="AR528" s="46">
        <v>5.2605599999999999</v>
      </c>
      <c r="AS528" s="46">
        <v>63941.4</v>
      </c>
      <c r="AT528" s="46">
        <v>3.4758100000000001</v>
      </c>
      <c r="AU528" s="46">
        <v>2.1833999999999998</v>
      </c>
      <c r="AV528" s="46">
        <v>5.5083399999999996</v>
      </c>
      <c r="AW528" s="46">
        <v>0.54170700000000005</v>
      </c>
      <c r="AX528" s="46">
        <v>67462.100000000006</v>
      </c>
      <c r="AY528" s="46">
        <v>4.9561900000000003</v>
      </c>
      <c r="AZ528" s="46">
        <v>0.71985699999999997</v>
      </c>
      <c r="BA528" s="46">
        <v>3.2897400000000001</v>
      </c>
      <c r="BB528" s="46">
        <v>7.6910100000000003</v>
      </c>
      <c r="BC528" s="46">
        <v>96194.8</v>
      </c>
    </row>
    <row r="529" spans="1:55" x14ac:dyDescent="0.25">
      <c r="A529" s="49" t="s">
        <v>2945</v>
      </c>
      <c r="B529" s="38" t="s">
        <v>1205</v>
      </c>
      <c r="C529" s="45" t="s">
        <v>2202</v>
      </c>
      <c r="D529" s="46">
        <v>338</v>
      </c>
      <c r="E529" s="80">
        <v>22671</v>
      </c>
      <c r="F529" s="46">
        <v>548.20100000000002</v>
      </c>
      <c r="G529" s="46">
        <v>5.6408899999999997</v>
      </c>
      <c r="H529" s="46">
        <v>538</v>
      </c>
      <c r="I529" s="46">
        <v>564</v>
      </c>
      <c r="J529" s="46">
        <v>1164.6199999999999</v>
      </c>
      <c r="K529" s="46">
        <v>5.3631200000000003</v>
      </c>
      <c r="L529" s="46">
        <v>1154</v>
      </c>
      <c r="M529" s="46">
        <v>1174</v>
      </c>
      <c r="N529" s="46">
        <v>200</v>
      </c>
      <c r="O529" s="46">
        <v>0</v>
      </c>
      <c r="P529" s="46">
        <v>200</v>
      </c>
      <c r="Q529" s="46">
        <v>200</v>
      </c>
      <c r="R529" s="46">
        <v>30.630500000000001</v>
      </c>
      <c r="S529" s="46">
        <v>13.7464</v>
      </c>
      <c r="T529" s="46">
        <v>3</v>
      </c>
      <c r="U529" s="46">
        <v>45</v>
      </c>
      <c r="V529" s="46">
        <v>80.090199999999996</v>
      </c>
      <c r="W529" s="46">
        <v>22.363099999999999</v>
      </c>
      <c r="X529" s="46">
        <v>13</v>
      </c>
      <c r="Y529" s="46">
        <v>100</v>
      </c>
      <c r="Z529" s="46">
        <v>1282.1500000000001</v>
      </c>
      <c r="AA529" s="46">
        <v>143.38499999999999</v>
      </c>
      <c r="AB529" s="46">
        <v>875</v>
      </c>
      <c r="AC529" s="46">
        <v>1467</v>
      </c>
      <c r="AD529" s="46">
        <v>29067600</v>
      </c>
      <c r="AE529" s="46">
        <v>969.55200000000002</v>
      </c>
      <c r="AF529" s="46">
        <v>104.688</v>
      </c>
      <c r="AG529" s="46">
        <v>671</v>
      </c>
      <c r="AH529" s="46">
        <v>1105</v>
      </c>
      <c r="AI529" s="46">
        <v>21980700</v>
      </c>
      <c r="AJ529" s="46">
        <v>887.63499999999999</v>
      </c>
      <c r="AK529" s="46">
        <v>94.763300000000001</v>
      </c>
      <c r="AL529" s="46">
        <v>617</v>
      </c>
      <c r="AM529" s="46">
        <v>1011</v>
      </c>
      <c r="AN529" s="46">
        <v>20123600</v>
      </c>
      <c r="AO529" s="46">
        <v>14.108700000000001</v>
      </c>
      <c r="AP529" s="46">
        <v>2.67245</v>
      </c>
      <c r="AQ529" s="46">
        <v>10.095000000000001</v>
      </c>
      <c r="AR529" s="46">
        <v>32.422699999999999</v>
      </c>
      <c r="AS529" s="46">
        <v>319857</v>
      </c>
      <c r="AT529" s="46">
        <v>14.6837</v>
      </c>
      <c r="AU529" s="46">
        <v>10.5153</v>
      </c>
      <c r="AV529" s="46">
        <v>33.754899999999999</v>
      </c>
      <c r="AW529" s="46">
        <v>2.7816800000000002</v>
      </c>
      <c r="AX529" s="46">
        <v>332894</v>
      </c>
      <c r="AY529" s="46">
        <v>20.238</v>
      </c>
      <c r="AZ529" s="46">
        <v>3.5961500000000002</v>
      </c>
      <c r="BA529" s="46">
        <v>14.616199999999999</v>
      </c>
      <c r="BB529" s="46">
        <v>44.859299999999998</v>
      </c>
      <c r="BC529" s="46">
        <v>458815</v>
      </c>
    </row>
    <row r="530" spans="1:55" x14ac:dyDescent="0.25">
      <c r="A530" s="49" t="s">
        <v>2946</v>
      </c>
      <c r="B530" s="38" t="s">
        <v>875</v>
      </c>
      <c r="C530" s="45" t="s">
        <v>2203</v>
      </c>
      <c r="D530" s="46">
        <v>339</v>
      </c>
      <c r="E530" s="80">
        <v>17043</v>
      </c>
      <c r="F530" s="46">
        <v>440.46</v>
      </c>
      <c r="G530" s="46">
        <v>18.181999999999999</v>
      </c>
      <c r="H530" s="46">
        <v>403</v>
      </c>
      <c r="I530" s="46">
        <v>475</v>
      </c>
      <c r="J530" s="46">
        <v>1477.35</v>
      </c>
      <c r="K530" s="46">
        <v>7.6840400000000004</v>
      </c>
      <c r="L530" s="46">
        <v>1458</v>
      </c>
      <c r="M530" s="46">
        <v>1490</v>
      </c>
      <c r="N530" s="46">
        <v>175.899</v>
      </c>
      <c r="O530" s="46">
        <v>37.725099999999998</v>
      </c>
      <c r="P530" s="46">
        <v>75</v>
      </c>
      <c r="Q530" s="46">
        <v>200</v>
      </c>
      <c r="R530" s="46">
        <v>23.292300000000001</v>
      </c>
      <c r="S530" s="46">
        <v>6.3603899999999998</v>
      </c>
      <c r="T530" s="46">
        <v>15</v>
      </c>
      <c r="U530" s="46">
        <v>33</v>
      </c>
      <c r="V530" s="46">
        <v>83.914500000000004</v>
      </c>
      <c r="W530" s="46">
        <v>12.1457</v>
      </c>
      <c r="X530" s="46">
        <v>60</v>
      </c>
      <c r="Y530" s="46">
        <v>100</v>
      </c>
      <c r="Z530" s="46">
        <v>696.76700000000005</v>
      </c>
      <c r="AA530" s="46">
        <v>48.918700000000001</v>
      </c>
      <c r="AB530" s="46">
        <v>592</v>
      </c>
      <c r="AC530" s="46">
        <v>805</v>
      </c>
      <c r="AD530" s="46">
        <v>11875000</v>
      </c>
      <c r="AE530" s="46">
        <v>526.51700000000005</v>
      </c>
      <c r="AF530" s="46">
        <v>35.915900000000001</v>
      </c>
      <c r="AG530" s="46">
        <v>450</v>
      </c>
      <c r="AH530" s="46">
        <v>606</v>
      </c>
      <c r="AI530" s="46">
        <v>8973430</v>
      </c>
      <c r="AJ530" s="46">
        <v>481.91800000000001</v>
      </c>
      <c r="AK530" s="46">
        <v>32.570399999999999</v>
      </c>
      <c r="AL530" s="46">
        <v>412</v>
      </c>
      <c r="AM530" s="46">
        <v>554</v>
      </c>
      <c r="AN530" s="46">
        <v>8213320</v>
      </c>
      <c r="AO530" s="46">
        <v>3.7856700000000001</v>
      </c>
      <c r="AP530" s="46">
        <v>0.69846900000000001</v>
      </c>
      <c r="AQ530" s="46">
        <v>2.2972700000000001</v>
      </c>
      <c r="AR530" s="46">
        <v>5.82165</v>
      </c>
      <c r="AS530" s="46">
        <v>64519.199999999997</v>
      </c>
      <c r="AT530" s="46">
        <v>3.9849399999999999</v>
      </c>
      <c r="AU530" s="46">
        <v>2.4446599999999998</v>
      </c>
      <c r="AV530" s="46">
        <v>6.0991499999999998</v>
      </c>
      <c r="AW530" s="46">
        <v>0.72379400000000005</v>
      </c>
      <c r="AX530" s="46">
        <v>67915.3</v>
      </c>
      <c r="AY530" s="46">
        <v>5.6407499999999997</v>
      </c>
      <c r="AZ530" s="46">
        <v>0.93710000000000004</v>
      </c>
      <c r="BA530" s="46">
        <v>3.6772100000000001</v>
      </c>
      <c r="BB530" s="46">
        <v>8.3520500000000002</v>
      </c>
      <c r="BC530" s="46">
        <v>96135.4</v>
      </c>
    </row>
    <row r="531" spans="1:55" x14ac:dyDescent="0.25">
      <c r="A531" s="49" t="s">
        <v>2947</v>
      </c>
      <c r="B531" s="38" t="s">
        <v>2431</v>
      </c>
      <c r="C531" s="45" t="s">
        <v>2204</v>
      </c>
      <c r="D531" s="46">
        <v>340</v>
      </c>
      <c r="E531" s="80">
        <v>6793</v>
      </c>
      <c r="F531" s="46">
        <v>285.53800000000001</v>
      </c>
      <c r="G531" s="46">
        <v>3.42191</v>
      </c>
      <c r="H531" s="46">
        <v>279</v>
      </c>
      <c r="I531" s="46">
        <v>291</v>
      </c>
      <c r="J531" s="46">
        <v>1542.08</v>
      </c>
      <c r="K531" s="46">
        <v>2.3352599999999999</v>
      </c>
      <c r="L531" s="46">
        <v>1538</v>
      </c>
      <c r="M531" s="46">
        <v>1547</v>
      </c>
      <c r="N531" s="46">
        <v>200</v>
      </c>
      <c r="O531" s="46">
        <v>0</v>
      </c>
      <c r="P531" s="46">
        <v>200</v>
      </c>
      <c r="Q531" s="46">
        <v>200</v>
      </c>
      <c r="R531" s="46">
        <v>15.2539</v>
      </c>
      <c r="S531" s="46">
        <v>2.1147999999999998</v>
      </c>
      <c r="T531" s="46">
        <v>15</v>
      </c>
      <c r="U531" s="46">
        <v>33</v>
      </c>
      <c r="V531" s="46">
        <v>54.032499999999999</v>
      </c>
      <c r="W531" s="46">
        <v>7.1616900000000001</v>
      </c>
      <c r="X531" s="46">
        <v>40</v>
      </c>
      <c r="Y531" s="46">
        <v>80</v>
      </c>
      <c r="Z531" s="46">
        <v>419.10599999999999</v>
      </c>
      <c r="AA531" s="46">
        <v>12.683299999999999</v>
      </c>
      <c r="AB531" s="46">
        <v>385</v>
      </c>
      <c r="AC531" s="46">
        <v>477</v>
      </c>
      <c r="AD531" s="46">
        <v>2846990</v>
      </c>
      <c r="AE531" s="46">
        <v>318.56299999999999</v>
      </c>
      <c r="AF531" s="46">
        <v>9.1518200000000007</v>
      </c>
      <c r="AG531" s="46">
        <v>294</v>
      </c>
      <c r="AH531" s="46">
        <v>360</v>
      </c>
      <c r="AI531" s="46">
        <v>2164000</v>
      </c>
      <c r="AJ531" s="46">
        <v>292.07600000000002</v>
      </c>
      <c r="AK531" s="46">
        <v>8.2683099999999996</v>
      </c>
      <c r="AL531" s="46">
        <v>270</v>
      </c>
      <c r="AM531" s="46">
        <v>330</v>
      </c>
      <c r="AN531" s="46">
        <v>1984070</v>
      </c>
      <c r="AO531" s="46">
        <v>1.4482299999999999</v>
      </c>
      <c r="AP531" s="46">
        <v>0.209041</v>
      </c>
      <c r="AQ531" s="46">
        <v>1.06227</v>
      </c>
      <c r="AR531" s="46">
        <v>1.91079</v>
      </c>
      <c r="AS531" s="46">
        <v>9837.83</v>
      </c>
      <c r="AT531" s="46">
        <v>1.5673999999999999</v>
      </c>
      <c r="AU531" s="46">
        <v>1.16527</v>
      </c>
      <c r="AV531" s="46">
        <v>2.0486200000000001</v>
      </c>
      <c r="AW531" s="46">
        <v>0.21762999999999999</v>
      </c>
      <c r="AX531" s="46">
        <v>10647.3</v>
      </c>
      <c r="AY531" s="46">
        <v>2.3951799999999999</v>
      </c>
      <c r="AZ531" s="46">
        <v>0.264071</v>
      </c>
      <c r="BA531" s="46">
        <v>1.9013</v>
      </c>
      <c r="BB531" s="46">
        <v>2.9833599999999998</v>
      </c>
      <c r="BC531" s="46">
        <v>16270.4</v>
      </c>
    </row>
    <row r="532" spans="1:55" x14ac:dyDescent="0.25">
      <c r="A532" s="49" t="s">
        <v>2948</v>
      </c>
      <c r="B532" s="38" t="s">
        <v>689</v>
      </c>
      <c r="C532" s="45" t="s">
        <v>2205</v>
      </c>
      <c r="D532" s="46">
        <v>341</v>
      </c>
      <c r="E532" s="80">
        <v>23684</v>
      </c>
      <c r="F532" s="46">
        <v>352.19900000000001</v>
      </c>
      <c r="G532" s="46">
        <v>53.258200000000002</v>
      </c>
      <c r="H532" s="46">
        <v>275</v>
      </c>
      <c r="I532" s="46">
        <v>466</v>
      </c>
      <c r="J532" s="46">
        <v>1408.32</v>
      </c>
      <c r="K532" s="46">
        <v>13.1111</v>
      </c>
      <c r="L532" s="46">
        <v>1380</v>
      </c>
      <c r="M532" s="46">
        <v>1440</v>
      </c>
      <c r="N532" s="46">
        <v>149.41</v>
      </c>
      <c r="O532" s="46">
        <v>49.294499999999999</v>
      </c>
      <c r="P532" s="46">
        <v>38</v>
      </c>
      <c r="Q532" s="46">
        <v>200</v>
      </c>
      <c r="R532" s="46">
        <v>21.067799999999998</v>
      </c>
      <c r="S532" s="46">
        <v>5.0634199999999998</v>
      </c>
      <c r="T532" s="46">
        <v>15</v>
      </c>
      <c r="U532" s="46">
        <v>33</v>
      </c>
      <c r="V532" s="46">
        <v>75.448400000000007</v>
      </c>
      <c r="W532" s="46">
        <v>16.692</v>
      </c>
      <c r="X532" s="46">
        <v>60</v>
      </c>
      <c r="Y532" s="46">
        <v>100</v>
      </c>
      <c r="Z532" s="46">
        <v>638.17100000000005</v>
      </c>
      <c r="AA532" s="46">
        <v>94.731899999999996</v>
      </c>
      <c r="AB532" s="46">
        <v>497</v>
      </c>
      <c r="AC532" s="46">
        <v>864</v>
      </c>
      <c r="AD532" s="46">
        <v>15114400</v>
      </c>
      <c r="AE532" s="46">
        <v>482.97199999999998</v>
      </c>
      <c r="AF532" s="46">
        <v>70.664900000000003</v>
      </c>
      <c r="AG532" s="46">
        <v>377</v>
      </c>
      <c r="AH532" s="46">
        <v>651</v>
      </c>
      <c r="AI532" s="46">
        <v>11438700</v>
      </c>
      <c r="AJ532" s="46">
        <v>442.26100000000002</v>
      </c>
      <c r="AK532" s="46">
        <v>64.415999999999997</v>
      </c>
      <c r="AL532" s="46">
        <v>345</v>
      </c>
      <c r="AM532" s="46">
        <v>595</v>
      </c>
      <c r="AN532" s="46">
        <v>10474500</v>
      </c>
      <c r="AO532" s="46">
        <v>1.95549</v>
      </c>
      <c r="AP532" s="46">
        <v>1.0633999999999999</v>
      </c>
      <c r="AQ532" s="46">
        <v>0.45045099999999999</v>
      </c>
      <c r="AR532" s="46">
        <v>4.6390900000000004</v>
      </c>
      <c r="AS532" s="46">
        <v>46313.7</v>
      </c>
      <c r="AT532" s="46">
        <v>2.0903100000000001</v>
      </c>
      <c r="AU532" s="46">
        <v>0.47703400000000001</v>
      </c>
      <c r="AV532" s="46">
        <v>4.8748100000000001</v>
      </c>
      <c r="AW532" s="46">
        <v>1.10219</v>
      </c>
      <c r="AX532" s="46">
        <v>49506.8</v>
      </c>
      <c r="AY532" s="46">
        <v>3.1850299999999998</v>
      </c>
      <c r="AZ532" s="46">
        <v>1.4486300000000001</v>
      </c>
      <c r="BA532" s="46">
        <v>0.92089699999999997</v>
      </c>
      <c r="BB532" s="46">
        <v>6.8052299999999999</v>
      </c>
      <c r="BC532" s="46">
        <v>75434.2</v>
      </c>
    </row>
    <row r="533" spans="1:55" x14ac:dyDescent="0.25">
      <c r="A533" s="49" t="s">
        <v>2949</v>
      </c>
      <c r="B533" s="38" t="s">
        <v>625</v>
      </c>
      <c r="C533" s="45" t="s">
        <v>2206</v>
      </c>
      <c r="D533" s="46">
        <v>342</v>
      </c>
      <c r="E533" s="80">
        <v>15250</v>
      </c>
      <c r="F533" s="46">
        <v>492.726</v>
      </c>
      <c r="G533" s="46">
        <v>5.4456600000000002</v>
      </c>
      <c r="H533" s="46">
        <v>486</v>
      </c>
      <c r="I533" s="46">
        <v>512</v>
      </c>
      <c r="J533" s="46">
        <v>1194.4100000000001</v>
      </c>
      <c r="K533" s="46">
        <v>5.2563500000000003</v>
      </c>
      <c r="L533" s="46">
        <v>1182</v>
      </c>
      <c r="M533" s="46">
        <v>1205</v>
      </c>
      <c r="N533" s="46">
        <v>200</v>
      </c>
      <c r="O533" s="46">
        <v>0</v>
      </c>
      <c r="P533" s="46">
        <v>200</v>
      </c>
      <c r="Q533" s="46">
        <v>200</v>
      </c>
      <c r="R533" s="46">
        <v>10.1351</v>
      </c>
      <c r="S533" s="46">
        <v>4.9416000000000002</v>
      </c>
      <c r="T533" s="46">
        <v>3</v>
      </c>
      <c r="U533" s="46">
        <v>33</v>
      </c>
      <c r="V533" s="46">
        <v>53.731200000000001</v>
      </c>
      <c r="W533" s="46">
        <v>7.5581399999999999</v>
      </c>
      <c r="X533" s="46">
        <v>30</v>
      </c>
      <c r="Y533" s="46">
        <v>94</v>
      </c>
      <c r="Z533" s="46">
        <v>985.33500000000004</v>
      </c>
      <c r="AA533" s="46">
        <v>40.205199999999998</v>
      </c>
      <c r="AB533" s="46">
        <v>886</v>
      </c>
      <c r="AC533" s="46">
        <v>1242</v>
      </c>
      <c r="AD533" s="46">
        <v>15026400</v>
      </c>
      <c r="AE533" s="46">
        <v>749.41200000000003</v>
      </c>
      <c r="AF533" s="46">
        <v>29.443899999999999</v>
      </c>
      <c r="AG533" s="46">
        <v>677</v>
      </c>
      <c r="AH533" s="46">
        <v>937</v>
      </c>
      <c r="AI533" s="46">
        <v>11428500</v>
      </c>
      <c r="AJ533" s="46">
        <v>687.34</v>
      </c>
      <c r="AK533" s="46">
        <v>26.6858</v>
      </c>
      <c r="AL533" s="46">
        <v>622</v>
      </c>
      <c r="AM533" s="46">
        <v>857</v>
      </c>
      <c r="AN533" s="46">
        <v>10481900</v>
      </c>
      <c r="AO533" s="46">
        <v>10.6089</v>
      </c>
      <c r="AP533" s="46">
        <v>0.98916800000000005</v>
      </c>
      <c r="AQ533" s="46">
        <v>8.7965900000000001</v>
      </c>
      <c r="AR533" s="46">
        <v>13.055400000000001</v>
      </c>
      <c r="AS533" s="46">
        <v>161786</v>
      </c>
      <c r="AT533" s="46">
        <v>11.0701</v>
      </c>
      <c r="AU533" s="46">
        <v>9.1850699999999996</v>
      </c>
      <c r="AV533" s="46">
        <v>13.6043</v>
      </c>
      <c r="AW533" s="46">
        <v>1.0273399999999999</v>
      </c>
      <c r="AX533" s="46">
        <v>168818</v>
      </c>
      <c r="AY533" s="46">
        <v>15.142200000000001</v>
      </c>
      <c r="AZ533" s="46">
        <v>1.33775</v>
      </c>
      <c r="BA533" s="46">
        <v>12.7158</v>
      </c>
      <c r="BB533" s="46">
        <v>18.548100000000002</v>
      </c>
      <c r="BC533" s="46">
        <v>230919</v>
      </c>
    </row>
    <row r="534" spans="1:55" x14ac:dyDescent="0.25">
      <c r="A534" s="49" t="s">
        <v>2950</v>
      </c>
      <c r="B534" s="38" t="s">
        <v>1577</v>
      </c>
      <c r="C534" s="45" t="s">
        <v>2207</v>
      </c>
      <c r="D534" s="46">
        <v>343</v>
      </c>
      <c r="E534" s="80">
        <v>22859</v>
      </c>
      <c r="F534" s="46">
        <v>686.75699999999995</v>
      </c>
      <c r="G534" s="46">
        <v>68.364099999999993</v>
      </c>
      <c r="H534" s="46">
        <v>563</v>
      </c>
      <c r="I534" s="46">
        <v>838</v>
      </c>
      <c r="J534" s="46">
        <v>1089.24</v>
      </c>
      <c r="K534" s="46">
        <v>5.5185300000000002</v>
      </c>
      <c r="L534" s="46">
        <v>1080</v>
      </c>
      <c r="M534" s="46">
        <v>1103</v>
      </c>
      <c r="N534" s="46">
        <v>170.666</v>
      </c>
      <c r="O534" s="46">
        <v>38.345199999999998</v>
      </c>
      <c r="P534" s="46">
        <v>49</v>
      </c>
      <c r="Q534" s="46">
        <v>200</v>
      </c>
      <c r="R534" s="46">
        <v>12.2042</v>
      </c>
      <c r="S534" s="46">
        <v>4.9354100000000001</v>
      </c>
      <c r="T534" s="46">
        <v>3</v>
      </c>
      <c r="U534" s="46">
        <v>45</v>
      </c>
      <c r="V534" s="46">
        <v>54.611699999999999</v>
      </c>
      <c r="W534" s="46">
        <v>18.351900000000001</v>
      </c>
      <c r="X534" s="46">
        <v>13</v>
      </c>
      <c r="Y534" s="46">
        <v>80</v>
      </c>
      <c r="Z534" s="46">
        <v>1475.49</v>
      </c>
      <c r="AA534" s="46">
        <v>180.613</v>
      </c>
      <c r="AB534" s="46">
        <v>1020</v>
      </c>
      <c r="AC534" s="46">
        <v>1944</v>
      </c>
      <c r="AD534" s="46">
        <v>33725400</v>
      </c>
      <c r="AE534" s="46">
        <v>1121.83</v>
      </c>
      <c r="AF534" s="46">
        <v>134.41900000000001</v>
      </c>
      <c r="AG534" s="46">
        <v>782</v>
      </c>
      <c r="AH534" s="46">
        <v>1471</v>
      </c>
      <c r="AI534" s="46">
        <v>25641700</v>
      </c>
      <c r="AJ534" s="46">
        <v>1028.81</v>
      </c>
      <c r="AK534" s="46">
        <v>122.428</v>
      </c>
      <c r="AL534" s="46">
        <v>719</v>
      </c>
      <c r="AM534" s="46">
        <v>1347</v>
      </c>
      <c r="AN534" s="46">
        <v>23515600</v>
      </c>
      <c r="AO534" s="46">
        <v>25.086500000000001</v>
      </c>
      <c r="AP534" s="46">
        <v>6.7438099999999999</v>
      </c>
      <c r="AQ534" s="46">
        <v>9.3470700000000004</v>
      </c>
      <c r="AR534" s="46">
        <v>45.735399999999998</v>
      </c>
      <c r="AS534" s="46">
        <v>573403</v>
      </c>
      <c r="AT534" s="46">
        <v>26.0901</v>
      </c>
      <c r="AU534" s="46">
        <v>9.7531199999999991</v>
      </c>
      <c r="AV534" s="46">
        <v>47.591999999999999</v>
      </c>
      <c r="AW534" s="46">
        <v>7.0031800000000004</v>
      </c>
      <c r="AX534" s="46">
        <v>596342</v>
      </c>
      <c r="AY534" s="46">
        <v>35.885599999999997</v>
      </c>
      <c r="AZ534" s="46">
        <v>9.5035000000000007</v>
      </c>
      <c r="BA534" s="46">
        <v>13.808299999999999</v>
      </c>
      <c r="BB534" s="46">
        <v>64.579899999999995</v>
      </c>
      <c r="BC534" s="46">
        <v>820238</v>
      </c>
    </row>
    <row r="535" spans="1:55" x14ac:dyDescent="0.25">
      <c r="A535" s="49" t="s">
        <v>2951</v>
      </c>
      <c r="B535" s="38" t="s">
        <v>2432</v>
      </c>
      <c r="C535" s="45" t="s">
        <v>2382</v>
      </c>
      <c r="D535" s="46">
        <v>536</v>
      </c>
      <c r="E535" s="80">
        <v>8284</v>
      </c>
      <c r="F535" s="46">
        <v>400.85500000000002</v>
      </c>
      <c r="G535" s="46">
        <v>1.9157500000000001</v>
      </c>
      <c r="H535" s="46">
        <v>396</v>
      </c>
      <c r="I535" s="46">
        <v>424</v>
      </c>
      <c r="J535" s="46">
        <v>1319.86</v>
      </c>
      <c r="K535" s="46">
        <v>3.0358399999999999</v>
      </c>
      <c r="L535" s="46">
        <v>1292</v>
      </c>
      <c r="M535" s="46">
        <v>1327</v>
      </c>
      <c r="N535" s="46">
        <v>200</v>
      </c>
      <c r="O535" s="46">
        <v>0</v>
      </c>
      <c r="P535" s="46">
        <v>200</v>
      </c>
      <c r="Q535" s="46">
        <v>200</v>
      </c>
      <c r="R535" s="46">
        <v>4.4078900000000001</v>
      </c>
      <c r="S535" s="46">
        <v>3.5368400000000002</v>
      </c>
      <c r="T535" s="46">
        <v>3</v>
      </c>
      <c r="U535" s="46">
        <v>15</v>
      </c>
      <c r="V535" s="46">
        <v>36.869300000000003</v>
      </c>
      <c r="W535" s="46">
        <v>16.182500000000001</v>
      </c>
      <c r="X535" s="46">
        <v>13</v>
      </c>
      <c r="Y535" s="46">
        <v>80</v>
      </c>
      <c r="Z535" s="46">
        <v>653.23900000000003</v>
      </c>
      <c r="AA535" s="46">
        <v>53.175699999999999</v>
      </c>
      <c r="AB535" s="46">
        <v>578</v>
      </c>
      <c r="AC535" s="46">
        <v>815</v>
      </c>
      <c r="AD535" s="46">
        <v>5411430</v>
      </c>
      <c r="AE535" s="46">
        <v>498.39800000000002</v>
      </c>
      <c r="AF535" s="46">
        <v>38.831499999999998</v>
      </c>
      <c r="AG535" s="46">
        <v>443</v>
      </c>
      <c r="AH535" s="46">
        <v>616</v>
      </c>
      <c r="AI535" s="46">
        <v>4128730</v>
      </c>
      <c r="AJ535" s="46">
        <v>457.53199999999998</v>
      </c>
      <c r="AK535" s="46">
        <v>35.1509</v>
      </c>
      <c r="AL535" s="46">
        <v>408</v>
      </c>
      <c r="AM535" s="46">
        <v>564</v>
      </c>
      <c r="AN535" s="46">
        <v>3790200</v>
      </c>
      <c r="AO535" s="46">
        <v>4.79338</v>
      </c>
      <c r="AP535" s="46">
        <v>0.63605199999999995</v>
      </c>
      <c r="AQ535" s="46">
        <v>4.1569900000000004</v>
      </c>
      <c r="AR535" s="46">
        <v>7.09727</v>
      </c>
      <c r="AS535" s="46">
        <v>39708.400000000001</v>
      </c>
      <c r="AT535" s="46">
        <v>5.0426200000000003</v>
      </c>
      <c r="AU535" s="46">
        <v>4.3716400000000002</v>
      </c>
      <c r="AV535" s="46">
        <v>7.44231</v>
      </c>
      <c r="AW535" s="46">
        <v>0.663524</v>
      </c>
      <c r="AX535" s="46">
        <v>41773</v>
      </c>
      <c r="AY535" s="46">
        <v>6.9718099999999996</v>
      </c>
      <c r="AZ535" s="46">
        <v>0.81964000000000004</v>
      </c>
      <c r="BA535" s="46">
        <v>6.1530399999999998</v>
      </c>
      <c r="BB535" s="46">
        <v>10.0159</v>
      </c>
      <c r="BC535" s="46">
        <v>57754.5</v>
      </c>
    </row>
    <row r="536" spans="1:55" x14ac:dyDescent="0.25">
      <c r="A536" s="49" t="s">
        <v>2952</v>
      </c>
      <c r="B536" s="38" t="s">
        <v>2433</v>
      </c>
      <c r="C536" s="45" t="s">
        <v>2208</v>
      </c>
      <c r="D536" s="46">
        <v>344</v>
      </c>
      <c r="E536" s="80">
        <v>5836</v>
      </c>
      <c r="F536" s="46">
        <v>354.09699999999998</v>
      </c>
      <c r="G536" s="46">
        <v>3.0196399999999999</v>
      </c>
      <c r="H536" s="46">
        <v>346</v>
      </c>
      <c r="I536" s="46">
        <v>360</v>
      </c>
      <c r="J536" s="46">
        <v>1346.81</v>
      </c>
      <c r="K536" s="46">
        <v>3.5471400000000002</v>
      </c>
      <c r="L536" s="46">
        <v>1337</v>
      </c>
      <c r="M536" s="46">
        <v>1355</v>
      </c>
      <c r="N536" s="46">
        <v>200</v>
      </c>
      <c r="O536" s="46">
        <v>0</v>
      </c>
      <c r="P536" s="46">
        <v>200</v>
      </c>
      <c r="Q536" s="46">
        <v>200</v>
      </c>
      <c r="R536" s="46">
        <v>12.981199999999999</v>
      </c>
      <c r="S536" s="46">
        <v>2.5840200000000002</v>
      </c>
      <c r="T536" s="46">
        <v>7</v>
      </c>
      <c r="U536" s="46">
        <v>15</v>
      </c>
      <c r="V536" s="46">
        <v>53.802799999999998</v>
      </c>
      <c r="W536" s="46">
        <v>8.7663499999999992</v>
      </c>
      <c r="X536" s="46">
        <v>34</v>
      </c>
      <c r="Y536" s="46">
        <v>66</v>
      </c>
      <c r="Z536" s="46">
        <v>629.08199999999999</v>
      </c>
      <c r="AA536" s="46">
        <v>30.001999999999999</v>
      </c>
      <c r="AB536" s="46">
        <v>562</v>
      </c>
      <c r="AC536" s="46">
        <v>677</v>
      </c>
      <c r="AD536" s="46">
        <v>3671330</v>
      </c>
      <c r="AE536" s="46">
        <v>478.31400000000002</v>
      </c>
      <c r="AF536" s="46">
        <v>21.978200000000001</v>
      </c>
      <c r="AG536" s="46">
        <v>429</v>
      </c>
      <c r="AH536" s="46">
        <v>514</v>
      </c>
      <c r="AI536" s="46">
        <v>2791440</v>
      </c>
      <c r="AJ536" s="46">
        <v>438.65499999999997</v>
      </c>
      <c r="AK536" s="46">
        <v>19.936699999999998</v>
      </c>
      <c r="AL536" s="46">
        <v>394</v>
      </c>
      <c r="AM536" s="46">
        <v>471</v>
      </c>
      <c r="AN536" s="46">
        <v>2559990</v>
      </c>
      <c r="AO536" s="46">
        <v>3.5840100000000001</v>
      </c>
      <c r="AP536" s="46">
        <v>0.15981999999999999</v>
      </c>
      <c r="AQ536" s="46">
        <v>3.0951900000000001</v>
      </c>
      <c r="AR536" s="46">
        <v>4.0572299999999997</v>
      </c>
      <c r="AS536" s="46">
        <v>20916.3</v>
      </c>
      <c r="AT536" s="46">
        <v>3.7829999999999999</v>
      </c>
      <c r="AU536" s="46">
        <v>3.2736200000000002</v>
      </c>
      <c r="AV536" s="46">
        <v>4.2754899999999996</v>
      </c>
      <c r="AW536" s="46">
        <v>0.16700200000000001</v>
      </c>
      <c r="AX536" s="46">
        <v>22077.599999999999</v>
      </c>
      <c r="AY536" s="46">
        <v>5.3395000000000001</v>
      </c>
      <c r="AZ536" s="46">
        <v>0.20241400000000001</v>
      </c>
      <c r="BA536" s="46">
        <v>4.7045599999999999</v>
      </c>
      <c r="BB536" s="46">
        <v>5.9525600000000001</v>
      </c>
      <c r="BC536" s="46">
        <v>31161.3</v>
      </c>
    </row>
    <row r="537" spans="1:55" x14ac:dyDescent="0.25">
      <c r="A537" s="49" t="s">
        <v>2953</v>
      </c>
      <c r="B537" s="38" t="s">
        <v>386</v>
      </c>
      <c r="C537" s="45" t="s">
        <v>2209</v>
      </c>
      <c r="D537" s="46">
        <v>345</v>
      </c>
      <c r="E537" s="80">
        <v>18442</v>
      </c>
      <c r="F537" s="46">
        <v>264.74099999999999</v>
      </c>
      <c r="G537" s="46">
        <v>5.46157</v>
      </c>
      <c r="H537" s="46">
        <v>257</v>
      </c>
      <c r="I537" s="46">
        <v>280</v>
      </c>
      <c r="J537" s="46">
        <v>1402.33</v>
      </c>
      <c r="K537" s="46">
        <v>9.0572999999999997</v>
      </c>
      <c r="L537" s="46">
        <v>1384</v>
      </c>
      <c r="M537" s="46">
        <v>1419</v>
      </c>
      <c r="N537" s="46">
        <v>200</v>
      </c>
      <c r="O537" s="46">
        <v>0</v>
      </c>
      <c r="P537" s="46">
        <v>200</v>
      </c>
      <c r="Q537" s="46">
        <v>200</v>
      </c>
      <c r="R537" s="46">
        <v>10.878500000000001</v>
      </c>
      <c r="S537" s="46">
        <v>6.9775299999999998</v>
      </c>
      <c r="T537" s="46">
        <v>3</v>
      </c>
      <c r="U537" s="46">
        <v>45</v>
      </c>
      <c r="V537" s="46">
        <v>54.725999999999999</v>
      </c>
      <c r="W537" s="46">
        <v>6.9250699999999998</v>
      </c>
      <c r="X537" s="46">
        <v>40</v>
      </c>
      <c r="Y537" s="46">
        <v>80</v>
      </c>
      <c r="Z537" s="46">
        <v>484.03</v>
      </c>
      <c r="AA537" s="46">
        <v>21.624099999999999</v>
      </c>
      <c r="AB537" s="46">
        <v>443</v>
      </c>
      <c r="AC537" s="46">
        <v>575</v>
      </c>
      <c r="AD537" s="46">
        <v>8842740</v>
      </c>
      <c r="AE537" s="46">
        <v>367.88099999999997</v>
      </c>
      <c r="AF537" s="46">
        <v>15.991</v>
      </c>
      <c r="AG537" s="46">
        <v>338</v>
      </c>
      <c r="AH537" s="46">
        <v>435</v>
      </c>
      <c r="AI537" s="46">
        <v>6720810</v>
      </c>
      <c r="AJ537" s="46">
        <v>337.33</v>
      </c>
      <c r="AK537" s="46">
        <v>14.516400000000001</v>
      </c>
      <c r="AL537" s="46">
        <v>310</v>
      </c>
      <c r="AM537" s="46">
        <v>398</v>
      </c>
      <c r="AN537" s="46">
        <v>6162680</v>
      </c>
      <c r="AO537" s="46">
        <v>1.3099499999999999</v>
      </c>
      <c r="AP537" s="46">
        <v>0.26470500000000002</v>
      </c>
      <c r="AQ537" s="46">
        <v>0.96628099999999995</v>
      </c>
      <c r="AR537" s="46">
        <v>2.8446199999999999</v>
      </c>
      <c r="AS537" s="46">
        <v>23931.5</v>
      </c>
      <c r="AT537" s="46">
        <v>1.42435</v>
      </c>
      <c r="AU537" s="46">
        <v>1.0670200000000001</v>
      </c>
      <c r="AV537" s="46">
        <v>3.0158</v>
      </c>
      <c r="AW537" s="46">
        <v>0.27423900000000001</v>
      </c>
      <c r="AX537" s="46">
        <v>26021.4</v>
      </c>
      <c r="AY537" s="46">
        <v>2.2557499999999999</v>
      </c>
      <c r="AZ537" s="46">
        <v>0.348246</v>
      </c>
      <c r="BA537" s="46">
        <v>1.8033300000000001</v>
      </c>
      <c r="BB537" s="46">
        <v>4.2546600000000003</v>
      </c>
      <c r="BC537" s="46">
        <v>41210.300000000003</v>
      </c>
    </row>
    <row r="538" spans="1:55" x14ac:dyDescent="0.25">
      <c r="A538" s="49" t="s">
        <v>2954</v>
      </c>
      <c r="B538" s="38" t="s">
        <v>2434</v>
      </c>
      <c r="C538" s="45" t="s">
        <v>2210</v>
      </c>
      <c r="D538" s="46">
        <v>346</v>
      </c>
      <c r="E538" s="80">
        <v>10</v>
      </c>
      <c r="F538" s="46">
        <v>291.2</v>
      </c>
      <c r="G538" s="46">
        <v>2.1354199999999999</v>
      </c>
      <c r="H538" s="46">
        <v>289</v>
      </c>
      <c r="I538" s="46">
        <v>294</v>
      </c>
      <c r="J538" s="46">
        <v>1430.6</v>
      </c>
      <c r="K538" s="46">
        <v>1.2806200000000001</v>
      </c>
      <c r="L538" s="46">
        <v>1429</v>
      </c>
      <c r="M538" s="46">
        <v>1432</v>
      </c>
      <c r="N538" s="46">
        <v>200</v>
      </c>
      <c r="O538" s="46">
        <v>0</v>
      </c>
      <c r="P538" s="46">
        <v>200</v>
      </c>
      <c r="Q538" s="46">
        <v>200</v>
      </c>
      <c r="R538" s="46">
        <v>6.5</v>
      </c>
      <c r="S538" s="46">
        <v>3.5</v>
      </c>
      <c r="T538" s="46">
        <v>3</v>
      </c>
      <c r="U538" s="46">
        <v>10</v>
      </c>
      <c r="V538" s="46">
        <v>55</v>
      </c>
      <c r="W538" s="46">
        <v>4</v>
      </c>
      <c r="X538" s="46">
        <v>51</v>
      </c>
      <c r="Y538" s="46">
        <v>59</v>
      </c>
      <c r="Z538" s="46">
        <v>501.4</v>
      </c>
      <c r="AA538" s="46">
        <v>7.6837499999999999</v>
      </c>
      <c r="AB538" s="46">
        <v>490</v>
      </c>
      <c r="AC538" s="46">
        <v>508</v>
      </c>
      <c r="AD538" s="46">
        <v>5014</v>
      </c>
      <c r="AE538" s="46">
        <v>380.9</v>
      </c>
      <c r="AF538" s="46">
        <v>6.0075000000000003</v>
      </c>
      <c r="AG538" s="46">
        <v>372</v>
      </c>
      <c r="AH538" s="46">
        <v>386</v>
      </c>
      <c r="AI538" s="46">
        <v>3809</v>
      </c>
      <c r="AJ538" s="46">
        <v>349.6</v>
      </c>
      <c r="AK538" s="46">
        <v>5.1224999999999996</v>
      </c>
      <c r="AL538" s="46">
        <v>342</v>
      </c>
      <c r="AM538" s="46">
        <v>354</v>
      </c>
      <c r="AN538" s="46">
        <v>3496</v>
      </c>
      <c r="AO538" s="46">
        <v>1.0658000000000001</v>
      </c>
      <c r="AP538" s="46">
        <v>0.162299</v>
      </c>
      <c r="AQ538" s="46">
        <v>0.84811099999999995</v>
      </c>
      <c r="AR538" s="46">
        <v>1.2686999999999999</v>
      </c>
      <c r="AS538" s="46">
        <v>10.657999999999999</v>
      </c>
      <c r="AT538" s="46">
        <v>1.16662</v>
      </c>
      <c r="AU538" s="46">
        <v>0.94554300000000002</v>
      </c>
      <c r="AV538" s="46">
        <v>1.3814500000000001</v>
      </c>
      <c r="AW538" s="46">
        <v>0.16794999999999999</v>
      </c>
      <c r="AX538" s="46">
        <v>11.6662</v>
      </c>
      <c r="AY538" s="46">
        <v>1.91123</v>
      </c>
      <c r="AZ538" s="46">
        <v>0.21531800000000001</v>
      </c>
      <c r="BA538" s="46">
        <v>1.65848</v>
      </c>
      <c r="BB538" s="46">
        <v>2.2132900000000002</v>
      </c>
      <c r="BC538" s="46">
        <v>19.112300000000001</v>
      </c>
    </row>
    <row r="539" spans="1:55" x14ac:dyDescent="0.25">
      <c r="A539" s="49" t="s">
        <v>2955</v>
      </c>
      <c r="B539" s="38" t="s">
        <v>1110</v>
      </c>
      <c r="C539" s="45" t="s">
        <v>2211</v>
      </c>
      <c r="D539" s="46">
        <v>348</v>
      </c>
      <c r="E539" s="80">
        <v>23715</v>
      </c>
      <c r="F539" s="46">
        <v>358.73899999999998</v>
      </c>
      <c r="G539" s="46">
        <v>9.7809699999999999</v>
      </c>
      <c r="H539" s="46">
        <v>341</v>
      </c>
      <c r="I539" s="46">
        <v>399</v>
      </c>
      <c r="J539" s="46">
        <v>1420.29</v>
      </c>
      <c r="K539" s="46">
        <v>6.2735200000000004</v>
      </c>
      <c r="L539" s="46">
        <v>1408</v>
      </c>
      <c r="M539" s="46">
        <v>1434</v>
      </c>
      <c r="N539" s="46">
        <v>200</v>
      </c>
      <c r="O539" s="46">
        <v>0</v>
      </c>
      <c r="P539" s="46">
        <v>200</v>
      </c>
      <c r="Q539" s="46">
        <v>200</v>
      </c>
      <c r="R539" s="46">
        <v>17.608899999999998</v>
      </c>
      <c r="S539" s="46">
        <v>9.4085800000000006</v>
      </c>
      <c r="T539" s="46">
        <v>3</v>
      </c>
      <c r="U539" s="46">
        <v>33</v>
      </c>
      <c r="V539" s="46">
        <v>65.678600000000003</v>
      </c>
      <c r="W539" s="46">
        <v>11.7072</v>
      </c>
      <c r="X539" s="46">
        <v>40</v>
      </c>
      <c r="Y539" s="46">
        <v>100</v>
      </c>
      <c r="Z539" s="46">
        <v>604.57100000000003</v>
      </c>
      <c r="AA539" s="46">
        <v>36.696599999999997</v>
      </c>
      <c r="AB539" s="46">
        <v>510</v>
      </c>
      <c r="AC539" s="46">
        <v>765</v>
      </c>
      <c r="AD539" s="46">
        <v>14337400</v>
      </c>
      <c r="AE539" s="46">
        <v>458.5</v>
      </c>
      <c r="AF539" s="46">
        <v>26.841200000000001</v>
      </c>
      <c r="AG539" s="46">
        <v>389</v>
      </c>
      <c r="AH539" s="46">
        <v>576</v>
      </c>
      <c r="AI539" s="46">
        <v>10873300</v>
      </c>
      <c r="AJ539" s="46">
        <v>420.11099999999999</v>
      </c>
      <c r="AK539" s="46">
        <v>24.2928</v>
      </c>
      <c r="AL539" s="46">
        <v>357</v>
      </c>
      <c r="AM539" s="46">
        <v>527</v>
      </c>
      <c r="AN539" s="46">
        <v>9962940</v>
      </c>
      <c r="AO539" s="46">
        <v>2.82064</v>
      </c>
      <c r="AP539" s="46">
        <v>0.34101199999999998</v>
      </c>
      <c r="AQ539" s="46">
        <v>1.8852800000000001</v>
      </c>
      <c r="AR539" s="46">
        <v>3.7307700000000001</v>
      </c>
      <c r="AS539" s="46">
        <v>66891.399999999994</v>
      </c>
      <c r="AT539" s="46">
        <v>2.9888300000000001</v>
      </c>
      <c r="AU539" s="46">
        <v>2.0184899999999999</v>
      </c>
      <c r="AV539" s="46">
        <v>3.9344800000000002</v>
      </c>
      <c r="AW539" s="46">
        <v>0.35369200000000001</v>
      </c>
      <c r="AX539" s="46">
        <v>70880.100000000006</v>
      </c>
      <c r="AY539" s="46">
        <v>4.3061499999999997</v>
      </c>
      <c r="AZ539" s="46">
        <v>0.44828099999999999</v>
      </c>
      <c r="BA539" s="46">
        <v>3.0786799999999999</v>
      </c>
      <c r="BB539" s="46">
        <v>5.52407</v>
      </c>
      <c r="BC539" s="46">
        <v>102120</v>
      </c>
    </row>
    <row r="540" spans="1:55" x14ac:dyDescent="0.25">
      <c r="A540" s="49" t="s">
        <v>2956</v>
      </c>
      <c r="B540" s="38" t="s">
        <v>101</v>
      </c>
      <c r="C540" s="45" t="s">
        <v>2212</v>
      </c>
      <c r="D540" s="46">
        <v>349</v>
      </c>
      <c r="E540" s="80">
        <v>14342</v>
      </c>
      <c r="F540" s="46">
        <v>703.68499999999995</v>
      </c>
      <c r="G540" s="46">
        <v>144.05500000000001</v>
      </c>
      <c r="H540" s="46">
        <v>478</v>
      </c>
      <c r="I540" s="46">
        <v>1017</v>
      </c>
      <c r="J540" s="46">
        <v>1258.29</v>
      </c>
      <c r="K540" s="46">
        <v>22.674499999999998</v>
      </c>
      <c r="L540" s="46">
        <v>1210</v>
      </c>
      <c r="M540" s="46">
        <v>1323</v>
      </c>
      <c r="N540" s="46">
        <v>133.26599999999999</v>
      </c>
      <c r="O540" s="46">
        <v>46.563499999999998</v>
      </c>
      <c r="P540" s="46">
        <v>49</v>
      </c>
      <c r="Q540" s="46">
        <v>200</v>
      </c>
      <c r="R540" s="46">
        <v>22.201000000000001</v>
      </c>
      <c r="S540" s="46">
        <v>8.3863299999999992</v>
      </c>
      <c r="T540" s="46">
        <v>3</v>
      </c>
      <c r="U540" s="46">
        <v>45</v>
      </c>
      <c r="V540" s="46">
        <v>75.314400000000006</v>
      </c>
      <c r="W540" s="46">
        <v>12.8017</v>
      </c>
      <c r="X540" s="46">
        <v>13</v>
      </c>
      <c r="Y540" s="46">
        <v>100</v>
      </c>
      <c r="Z540" s="46">
        <v>1248.33</v>
      </c>
      <c r="AA540" s="46">
        <v>197.48500000000001</v>
      </c>
      <c r="AB540" s="46">
        <v>688</v>
      </c>
      <c r="AC540" s="46">
        <v>1755</v>
      </c>
      <c r="AD540" s="46">
        <v>17903600</v>
      </c>
      <c r="AE540" s="46">
        <v>945.38199999999995</v>
      </c>
      <c r="AF540" s="46">
        <v>149.54599999999999</v>
      </c>
      <c r="AG540" s="46">
        <v>527</v>
      </c>
      <c r="AH540" s="46">
        <v>1328</v>
      </c>
      <c r="AI540" s="46">
        <v>13558700</v>
      </c>
      <c r="AJ540" s="46">
        <v>865.904</v>
      </c>
      <c r="AK540" s="46">
        <v>137.001</v>
      </c>
      <c r="AL540" s="46">
        <v>485</v>
      </c>
      <c r="AM540" s="46">
        <v>1216</v>
      </c>
      <c r="AN540" s="46">
        <v>12418800</v>
      </c>
      <c r="AO540" s="46">
        <v>15.933299999999999</v>
      </c>
      <c r="AP540" s="46">
        <v>7.4865300000000001</v>
      </c>
      <c r="AQ540" s="46">
        <v>5.2770299999999999</v>
      </c>
      <c r="AR540" s="46">
        <v>43.4026</v>
      </c>
      <c r="AS540" s="46">
        <v>228515</v>
      </c>
      <c r="AT540" s="46">
        <v>16.577999999999999</v>
      </c>
      <c r="AU540" s="46">
        <v>5.53423</v>
      </c>
      <c r="AV540" s="46">
        <v>45.050699999999999</v>
      </c>
      <c r="AW540" s="46">
        <v>7.7636399999999997</v>
      </c>
      <c r="AX540" s="46">
        <v>237761</v>
      </c>
      <c r="AY540" s="46">
        <v>22.822399999999998</v>
      </c>
      <c r="AZ540" s="46">
        <v>10.618499999999999</v>
      </c>
      <c r="BA540" s="46">
        <v>7.84023</v>
      </c>
      <c r="BB540" s="46">
        <v>62.032899999999998</v>
      </c>
      <c r="BC540" s="46">
        <v>327319</v>
      </c>
    </row>
    <row r="541" spans="1:55" x14ac:dyDescent="0.25">
      <c r="A541" s="49" t="s">
        <v>2957</v>
      </c>
      <c r="B541" s="38" t="s">
        <v>2435</v>
      </c>
      <c r="C541" s="45" t="s">
        <v>2213</v>
      </c>
      <c r="D541" s="46">
        <v>350</v>
      </c>
      <c r="E541" s="80">
        <v>11405</v>
      </c>
      <c r="F541" s="46">
        <v>263.07499999999999</v>
      </c>
      <c r="G541" s="46">
        <v>4.6100899999999996</v>
      </c>
      <c r="H541" s="46">
        <v>254</v>
      </c>
      <c r="I541" s="46">
        <v>272</v>
      </c>
      <c r="J541" s="46">
        <v>1563.32</v>
      </c>
      <c r="K541" s="46">
        <v>3.29027</v>
      </c>
      <c r="L541" s="46">
        <v>1557</v>
      </c>
      <c r="M541" s="46">
        <v>1571</v>
      </c>
      <c r="N541" s="46">
        <v>200</v>
      </c>
      <c r="O541" s="46">
        <v>0</v>
      </c>
      <c r="P541" s="46">
        <v>200</v>
      </c>
      <c r="Q541" s="46">
        <v>200</v>
      </c>
      <c r="R541" s="46">
        <v>11.53</v>
      </c>
      <c r="S541" s="46">
        <v>2.30416</v>
      </c>
      <c r="T541" s="46">
        <v>10</v>
      </c>
      <c r="U541" s="46">
        <v>15</v>
      </c>
      <c r="V541" s="46">
        <v>49.919199999999996</v>
      </c>
      <c r="W541" s="46">
        <v>5.5534299999999996</v>
      </c>
      <c r="X541" s="46">
        <v>40</v>
      </c>
      <c r="Y541" s="46">
        <v>66</v>
      </c>
      <c r="Z541" s="46">
        <v>379.93099999999998</v>
      </c>
      <c r="AA541" s="46">
        <v>11.161</v>
      </c>
      <c r="AB541" s="46">
        <v>354</v>
      </c>
      <c r="AC541" s="46">
        <v>418</v>
      </c>
      <c r="AD541" s="46">
        <v>4333120</v>
      </c>
      <c r="AE541" s="46">
        <v>288.95100000000002</v>
      </c>
      <c r="AF541" s="46">
        <v>8.1806699999999992</v>
      </c>
      <c r="AG541" s="46">
        <v>270</v>
      </c>
      <c r="AH541" s="46">
        <v>317</v>
      </c>
      <c r="AI541" s="46">
        <v>3295490</v>
      </c>
      <c r="AJ541" s="46">
        <v>265.00299999999999</v>
      </c>
      <c r="AK541" s="46">
        <v>7.4531700000000001</v>
      </c>
      <c r="AL541" s="46">
        <v>248</v>
      </c>
      <c r="AM541" s="46">
        <v>291</v>
      </c>
      <c r="AN541" s="46">
        <v>3022360</v>
      </c>
      <c r="AO541" s="46">
        <v>1.2027399999999999</v>
      </c>
      <c r="AP541" s="46">
        <v>0.19365499999999999</v>
      </c>
      <c r="AQ541" s="46">
        <v>0.91535100000000003</v>
      </c>
      <c r="AR541" s="46">
        <v>1.7322500000000001</v>
      </c>
      <c r="AS541" s="46">
        <v>13717.3</v>
      </c>
      <c r="AT541" s="46">
        <v>1.3130999999999999</v>
      </c>
      <c r="AU541" s="46">
        <v>1.0129300000000001</v>
      </c>
      <c r="AV541" s="46">
        <v>1.8640300000000001</v>
      </c>
      <c r="AW541" s="46">
        <v>0.20130100000000001</v>
      </c>
      <c r="AX541" s="46">
        <v>14975.9</v>
      </c>
      <c r="AY541" s="46">
        <v>2.0546199999999999</v>
      </c>
      <c r="AZ541" s="46">
        <v>0.245758</v>
      </c>
      <c r="BA541" s="46">
        <v>1.6931499999999999</v>
      </c>
      <c r="BB541" s="46">
        <v>2.7324299999999999</v>
      </c>
      <c r="BC541" s="46">
        <v>23432.9</v>
      </c>
    </row>
    <row r="542" spans="1:55" x14ac:dyDescent="0.25">
      <c r="A542" s="49" t="s">
        <v>2958</v>
      </c>
      <c r="B542" s="38" t="s">
        <v>697</v>
      </c>
      <c r="C542" s="45" t="s">
        <v>2214</v>
      </c>
      <c r="D542" s="46">
        <v>351</v>
      </c>
      <c r="E542" s="80">
        <v>25166</v>
      </c>
      <c r="F542" s="46">
        <v>486.54199999999997</v>
      </c>
      <c r="G542" s="46">
        <v>29.908000000000001</v>
      </c>
      <c r="H542" s="46">
        <v>436</v>
      </c>
      <c r="I542" s="46">
        <v>576</v>
      </c>
      <c r="J542" s="46">
        <v>1375.77</v>
      </c>
      <c r="K542" s="46">
        <v>11.978899999999999</v>
      </c>
      <c r="L542" s="46">
        <v>1341</v>
      </c>
      <c r="M542" s="46">
        <v>1394</v>
      </c>
      <c r="N542" s="46">
        <v>168.857</v>
      </c>
      <c r="O542" s="46">
        <v>39.359699999999997</v>
      </c>
      <c r="P542" s="46">
        <v>75</v>
      </c>
      <c r="Q542" s="46">
        <v>200</v>
      </c>
      <c r="R542" s="46">
        <v>26.8612</v>
      </c>
      <c r="S542" s="46">
        <v>10.580399999999999</v>
      </c>
      <c r="T542" s="46">
        <v>3</v>
      </c>
      <c r="U542" s="46">
        <v>45</v>
      </c>
      <c r="V542" s="46">
        <v>89.139300000000006</v>
      </c>
      <c r="W542" s="46">
        <v>12.564</v>
      </c>
      <c r="X542" s="46">
        <v>19</v>
      </c>
      <c r="Y542" s="46">
        <v>100</v>
      </c>
      <c r="Z542" s="46">
        <v>881.21100000000001</v>
      </c>
      <c r="AA542" s="46">
        <v>64.005899999999997</v>
      </c>
      <c r="AB542" s="46">
        <v>657</v>
      </c>
      <c r="AC542" s="46">
        <v>1076</v>
      </c>
      <c r="AD542" s="46">
        <v>22176600</v>
      </c>
      <c r="AE542" s="46">
        <v>665.27200000000005</v>
      </c>
      <c r="AF542" s="46">
        <v>47.2971</v>
      </c>
      <c r="AG542" s="46">
        <v>503</v>
      </c>
      <c r="AH542" s="46">
        <v>811</v>
      </c>
      <c r="AI542" s="46">
        <v>16742200</v>
      </c>
      <c r="AJ542" s="46">
        <v>608.73</v>
      </c>
      <c r="AK542" s="46">
        <v>42.989800000000002</v>
      </c>
      <c r="AL542" s="46">
        <v>463</v>
      </c>
      <c r="AM542" s="46">
        <v>741</v>
      </c>
      <c r="AN542" s="46">
        <v>15319300</v>
      </c>
      <c r="AO542" s="46">
        <v>5.4978600000000002</v>
      </c>
      <c r="AP542" s="46">
        <v>1.2981199999999999</v>
      </c>
      <c r="AQ542" s="46">
        <v>2.9010400000000001</v>
      </c>
      <c r="AR542" s="46">
        <v>11.2996</v>
      </c>
      <c r="AS542" s="46">
        <v>138359</v>
      </c>
      <c r="AT542" s="46">
        <v>5.7572900000000002</v>
      </c>
      <c r="AU542" s="46">
        <v>3.0715499999999998</v>
      </c>
      <c r="AV542" s="46">
        <v>11.770300000000001</v>
      </c>
      <c r="AW542" s="46">
        <v>1.3451599999999999</v>
      </c>
      <c r="AX542" s="46">
        <v>144888</v>
      </c>
      <c r="AY542" s="46">
        <v>8.0701099999999997</v>
      </c>
      <c r="AZ542" s="46">
        <v>1.7742500000000001</v>
      </c>
      <c r="BA542" s="46">
        <v>4.5012699999999999</v>
      </c>
      <c r="BB542" s="46">
        <v>16.055700000000002</v>
      </c>
      <c r="BC542" s="46">
        <v>203092</v>
      </c>
    </row>
    <row r="543" spans="1:55" x14ac:dyDescent="0.25">
      <c r="A543" s="49" t="s">
        <v>2959</v>
      </c>
      <c r="B543" s="38" t="s">
        <v>2436</v>
      </c>
      <c r="C543" s="45" t="s">
        <v>2215</v>
      </c>
      <c r="D543" s="46">
        <v>352</v>
      </c>
      <c r="E543" s="80">
        <v>21</v>
      </c>
      <c r="F543" s="46">
        <v>280.38099999999997</v>
      </c>
      <c r="G543" s="46">
        <v>4.9326499999999998</v>
      </c>
      <c r="H543" s="46">
        <v>276</v>
      </c>
      <c r="I543" s="46">
        <v>291</v>
      </c>
      <c r="J543" s="46">
        <v>1452.67</v>
      </c>
      <c r="K543" s="46">
        <v>1.45842</v>
      </c>
      <c r="L543" s="46">
        <v>1450</v>
      </c>
      <c r="M543" s="46">
        <v>1454</v>
      </c>
      <c r="N543" s="46">
        <v>200</v>
      </c>
      <c r="O543" s="46">
        <v>0</v>
      </c>
      <c r="P543" s="46">
        <v>200</v>
      </c>
      <c r="Q543" s="46">
        <v>200</v>
      </c>
      <c r="R543" s="46">
        <v>15</v>
      </c>
      <c r="S543" s="46">
        <v>0</v>
      </c>
      <c r="T543" s="46">
        <v>15</v>
      </c>
      <c r="U543" s="46">
        <v>15</v>
      </c>
      <c r="V543" s="46">
        <v>70</v>
      </c>
      <c r="W543" s="46">
        <v>0</v>
      </c>
      <c r="X543" s="46">
        <v>70</v>
      </c>
      <c r="Y543" s="46">
        <v>70</v>
      </c>
      <c r="Z543" s="46">
        <v>486.42899999999997</v>
      </c>
      <c r="AA543" s="46">
        <v>10.504300000000001</v>
      </c>
      <c r="AB543" s="46">
        <v>479</v>
      </c>
      <c r="AC543" s="46">
        <v>516</v>
      </c>
      <c r="AD543" s="46">
        <v>10215</v>
      </c>
      <c r="AE543" s="46">
        <v>368.85700000000003</v>
      </c>
      <c r="AF543" s="46">
        <v>7.8998799999999996</v>
      </c>
      <c r="AG543" s="46">
        <v>363</v>
      </c>
      <c r="AH543" s="46">
        <v>391</v>
      </c>
      <c r="AI543" s="46">
        <v>7746</v>
      </c>
      <c r="AJ543" s="46">
        <v>338.19</v>
      </c>
      <c r="AK543" s="46">
        <v>7.1021099999999997</v>
      </c>
      <c r="AL543" s="46">
        <v>333</v>
      </c>
      <c r="AM543" s="46">
        <v>358</v>
      </c>
      <c r="AN543" s="46">
        <v>7102</v>
      </c>
      <c r="AO543" s="46">
        <v>0.972889</v>
      </c>
      <c r="AP543" s="46">
        <v>5.6794999999999998E-2</v>
      </c>
      <c r="AQ543" s="46">
        <v>0.93079100000000004</v>
      </c>
      <c r="AR543" s="46">
        <v>1.13985</v>
      </c>
      <c r="AS543" s="46">
        <v>20.430700000000002</v>
      </c>
      <c r="AT543" s="46">
        <v>1.06409</v>
      </c>
      <c r="AU543" s="46">
        <v>1.01955</v>
      </c>
      <c r="AV543" s="46">
        <v>1.2463</v>
      </c>
      <c r="AW543" s="46">
        <v>6.1700100000000001E-2</v>
      </c>
      <c r="AX543" s="46">
        <v>22.3459</v>
      </c>
      <c r="AY543" s="46">
        <v>1.73935</v>
      </c>
      <c r="AZ543" s="46">
        <v>0.102008</v>
      </c>
      <c r="BA543" s="46">
        <v>1.6737899999999999</v>
      </c>
      <c r="BB543" s="46">
        <v>2.04555</v>
      </c>
      <c r="BC543" s="46">
        <v>36.526400000000002</v>
      </c>
    </row>
    <row r="544" spans="1:55" x14ac:dyDescent="0.25">
      <c r="A544" s="49" t="s">
        <v>2960</v>
      </c>
      <c r="B544" s="38" t="s">
        <v>897</v>
      </c>
      <c r="C544" s="45" t="s">
        <v>2216</v>
      </c>
      <c r="D544" s="46">
        <v>354</v>
      </c>
      <c r="E544" s="80">
        <v>1091</v>
      </c>
      <c r="F544" s="46">
        <v>319.73200000000003</v>
      </c>
      <c r="G544" s="46">
        <v>23.466699999999999</v>
      </c>
      <c r="H544" s="46">
        <v>265</v>
      </c>
      <c r="I544" s="46">
        <v>347</v>
      </c>
      <c r="J544" s="46">
        <v>1506.86</v>
      </c>
      <c r="K544" s="46">
        <v>14.9512</v>
      </c>
      <c r="L544" s="46">
        <v>1490</v>
      </c>
      <c r="M544" s="46">
        <v>1542</v>
      </c>
      <c r="N544" s="46">
        <v>141.55500000000001</v>
      </c>
      <c r="O544" s="46">
        <v>78.184799999999996</v>
      </c>
      <c r="P544" s="46">
        <v>5</v>
      </c>
      <c r="Q544" s="46">
        <v>200</v>
      </c>
      <c r="R544" s="46">
        <v>29.5885</v>
      </c>
      <c r="S544" s="46">
        <v>5.0451899999999998</v>
      </c>
      <c r="T544" s="46">
        <v>8</v>
      </c>
      <c r="U544" s="46">
        <v>33</v>
      </c>
      <c r="V544" s="46">
        <v>90.852400000000003</v>
      </c>
      <c r="W544" s="46">
        <v>9.9635999999999996</v>
      </c>
      <c r="X544" s="46">
        <v>80</v>
      </c>
      <c r="Y544" s="46">
        <v>100</v>
      </c>
      <c r="Z544" s="46">
        <v>559.01300000000003</v>
      </c>
      <c r="AA544" s="46">
        <v>30.6708</v>
      </c>
      <c r="AB544" s="46">
        <v>492</v>
      </c>
      <c r="AC544" s="46">
        <v>626</v>
      </c>
      <c r="AD544" s="46">
        <v>609883</v>
      </c>
      <c r="AE544" s="46">
        <v>421.834</v>
      </c>
      <c r="AF544" s="46">
        <v>23.097999999999999</v>
      </c>
      <c r="AG544" s="46">
        <v>370</v>
      </c>
      <c r="AH544" s="46">
        <v>471</v>
      </c>
      <c r="AI544" s="46">
        <v>460221</v>
      </c>
      <c r="AJ544" s="46">
        <v>385.90300000000002</v>
      </c>
      <c r="AK544" s="46">
        <v>21.116599999999998</v>
      </c>
      <c r="AL544" s="46">
        <v>338</v>
      </c>
      <c r="AM544" s="46">
        <v>431</v>
      </c>
      <c r="AN544" s="46">
        <v>421020</v>
      </c>
      <c r="AO544" s="46">
        <v>0.90936600000000001</v>
      </c>
      <c r="AP544" s="46">
        <v>0.51719700000000002</v>
      </c>
      <c r="AQ544" s="46">
        <v>0.21854199999999999</v>
      </c>
      <c r="AR544" s="46">
        <v>2.1470500000000001</v>
      </c>
      <c r="AS544" s="46">
        <v>992.11800000000005</v>
      </c>
      <c r="AT544" s="46">
        <v>0.98665000000000003</v>
      </c>
      <c r="AU544" s="46">
        <v>0.236266</v>
      </c>
      <c r="AV544" s="46">
        <v>2.2879499999999999</v>
      </c>
      <c r="AW544" s="46">
        <v>0.55293000000000003</v>
      </c>
      <c r="AX544" s="46">
        <v>1076.44</v>
      </c>
      <c r="AY544" s="46">
        <v>1.6671</v>
      </c>
      <c r="AZ544" s="46">
        <v>0.77668899999999996</v>
      </c>
      <c r="BA544" s="46">
        <v>0.37486700000000001</v>
      </c>
      <c r="BB544" s="46">
        <v>3.38028</v>
      </c>
      <c r="BC544" s="46">
        <v>1818.8</v>
      </c>
    </row>
    <row r="545" spans="1:55" x14ac:dyDescent="0.25">
      <c r="A545" s="49" t="s">
        <v>2961</v>
      </c>
      <c r="B545" s="38" t="s">
        <v>2437</v>
      </c>
      <c r="C545" s="45" t="s">
        <v>2217</v>
      </c>
      <c r="D545" s="46">
        <v>353</v>
      </c>
      <c r="E545" s="80">
        <v>17204</v>
      </c>
      <c r="F545" s="46">
        <v>263.709</v>
      </c>
      <c r="G545" s="46">
        <v>4.0487200000000003</v>
      </c>
      <c r="H545" s="46">
        <v>253</v>
      </c>
      <c r="I545" s="46">
        <v>272</v>
      </c>
      <c r="J545" s="46">
        <v>1552.11</v>
      </c>
      <c r="K545" s="46">
        <v>4.0352300000000003</v>
      </c>
      <c r="L545" s="46">
        <v>1546</v>
      </c>
      <c r="M545" s="46">
        <v>1564</v>
      </c>
      <c r="N545" s="46">
        <v>200</v>
      </c>
      <c r="O545" s="46">
        <v>0</v>
      </c>
      <c r="P545" s="46">
        <v>200</v>
      </c>
      <c r="Q545" s="46">
        <v>200</v>
      </c>
      <c r="R545" s="46">
        <v>13.0318</v>
      </c>
      <c r="S545" s="46">
        <v>2.4511500000000002</v>
      </c>
      <c r="T545" s="46">
        <v>10</v>
      </c>
      <c r="U545" s="46">
        <v>26</v>
      </c>
      <c r="V545" s="46">
        <v>56.016599999999997</v>
      </c>
      <c r="W545" s="46">
        <v>7.26938</v>
      </c>
      <c r="X545" s="46">
        <v>40</v>
      </c>
      <c r="Y545" s="46">
        <v>66</v>
      </c>
      <c r="Z545" s="46">
        <v>396.90899999999999</v>
      </c>
      <c r="AA545" s="46">
        <v>16.524000000000001</v>
      </c>
      <c r="AB545" s="46">
        <v>356</v>
      </c>
      <c r="AC545" s="46">
        <v>427</v>
      </c>
      <c r="AD545" s="46">
        <v>6828410</v>
      </c>
      <c r="AE545" s="46">
        <v>301.51499999999999</v>
      </c>
      <c r="AF545" s="46">
        <v>12.144299999999999</v>
      </c>
      <c r="AG545" s="46">
        <v>271</v>
      </c>
      <c r="AH545" s="46">
        <v>323</v>
      </c>
      <c r="AI545" s="46">
        <v>5187270</v>
      </c>
      <c r="AJ545" s="46">
        <v>276.35500000000002</v>
      </c>
      <c r="AK545" s="46">
        <v>11.0284</v>
      </c>
      <c r="AL545" s="46">
        <v>249</v>
      </c>
      <c r="AM545" s="46">
        <v>296</v>
      </c>
      <c r="AN545" s="46">
        <v>4754400</v>
      </c>
      <c r="AO545" s="46">
        <v>1.1300699999999999</v>
      </c>
      <c r="AP545" s="46">
        <v>0.14415900000000001</v>
      </c>
      <c r="AQ545" s="46">
        <v>0.92698599999999998</v>
      </c>
      <c r="AR545" s="46">
        <v>1.6858500000000001</v>
      </c>
      <c r="AS545" s="46">
        <v>19441.7</v>
      </c>
      <c r="AT545" s="46">
        <v>1.23712</v>
      </c>
      <c r="AU545" s="46">
        <v>1.02529</v>
      </c>
      <c r="AV545" s="46">
        <v>1.8151299999999999</v>
      </c>
      <c r="AW545" s="46">
        <v>0.15001999999999999</v>
      </c>
      <c r="AX545" s="46">
        <v>21283.5</v>
      </c>
      <c r="AY545" s="46">
        <v>1.9703200000000001</v>
      </c>
      <c r="AZ545" s="46">
        <v>0.18079500000000001</v>
      </c>
      <c r="BA545" s="46">
        <v>1.7109799999999999</v>
      </c>
      <c r="BB545" s="46">
        <v>2.6662499999999998</v>
      </c>
      <c r="BC545" s="46">
        <v>33897.4</v>
      </c>
    </row>
    <row r="546" spans="1:55" x14ac:dyDescent="0.25">
      <c r="A546" s="49" t="s">
        <v>2962</v>
      </c>
      <c r="B546" s="38" t="s">
        <v>278</v>
      </c>
      <c r="C546" s="45" t="s">
        <v>1766</v>
      </c>
      <c r="D546" s="46">
        <v>355</v>
      </c>
      <c r="E546" s="80">
        <v>22783</v>
      </c>
      <c r="F546" s="46">
        <v>783.38800000000003</v>
      </c>
      <c r="G546" s="46">
        <v>109.815</v>
      </c>
      <c r="H546" s="46">
        <v>593</v>
      </c>
      <c r="I546" s="46">
        <v>1029</v>
      </c>
      <c r="J546" s="46">
        <v>1269.6500000000001</v>
      </c>
      <c r="K546" s="46">
        <v>19.188199999999998</v>
      </c>
      <c r="L546" s="46">
        <v>1213</v>
      </c>
      <c r="M546" s="46">
        <v>1308</v>
      </c>
      <c r="N546" s="46">
        <v>134.505</v>
      </c>
      <c r="O546" s="46">
        <v>40.393900000000002</v>
      </c>
      <c r="P546" s="46">
        <v>32</v>
      </c>
      <c r="Q546" s="46">
        <v>200</v>
      </c>
      <c r="R546" s="46">
        <v>19.3203</v>
      </c>
      <c r="S546" s="46">
        <v>5.8065300000000004</v>
      </c>
      <c r="T546" s="46">
        <v>8</v>
      </c>
      <c r="U546" s="46">
        <v>45</v>
      </c>
      <c r="V546" s="46">
        <v>75.648399999999995</v>
      </c>
      <c r="W546" s="46">
        <v>8.9721100000000007</v>
      </c>
      <c r="X546" s="46">
        <v>40</v>
      </c>
      <c r="Y546" s="46">
        <v>94</v>
      </c>
      <c r="Z546" s="46">
        <v>1319.9</v>
      </c>
      <c r="AA546" s="46">
        <v>152.40799999999999</v>
      </c>
      <c r="AB546" s="46">
        <v>957</v>
      </c>
      <c r="AC546" s="46">
        <v>1755</v>
      </c>
      <c r="AD546" s="46">
        <v>30060800</v>
      </c>
      <c r="AE546" s="46">
        <v>999.47699999999998</v>
      </c>
      <c r="AF546" s="46">
        <v>115.17</v>
      </c>
      <c r="AG546" s="46">
        <v>730</v>
      </c>
      <c r="AH546" s="46">
        <v>1328</v>
      </c>
      <c r="AI546" s="46">
        <v>22763100</v>
      </c>
      <c r="AJ546" s="46">
        <v>915.43600000000004</v>
      </c>
      <c r="AK546" s="46">
        <v>105.411</v>
      </c>
      <c r="AL546" s="46">
        <v>670</v>
      </c>
      <c r="AM546" s="46">
        <v>1216</v>
      </c>
      <c r="AN546" s="46">
        <v>20849100</v>
      </c>
      <c r="AO546" s="46">
        <v>18.959700000000002</v>
      </c>
      <c r="AP546" s="46">
        <v>6.4948899999999998</v>
      </c>
      <c r="AQ546" s="46">
        <v>7.1388499999999997</v>
      </c>
      <c r="AR546" s="46">
        <v>44.893000000000001</v>
      </c>
      <c r="AS546" s="46">
        <v>431808</v>
      </c>
      <c r="AT546" s="46">
        <v>19.713100000000001</v>
      </c>
      <c r="AU546" s="46">
        <v>7.4684200000000001</v>
      </c>
      <c r="AV546" s="46">
        <v>46.594000000000001</v>
      </c>
      <c r="AW546" s="46">
        <v>6.7331200000000004</v>
      </c>
      <c r="AX546" s="46">
        <v>448966</v>
      </c>
      <c r="AY546" s="46">
        <v>27.093499999999999</v>
      </c>
      <c r="AZ546" s="46">
        <v>9.2544900000000005</v>
      </c>
      <c r="BA546" s="46">
        <v>10.4208</v>
      </c>
      <c r="BB546" s="46">
        <v>64.156800000000004</v>
      </c>
      <c r="BC546" s="46">
        <v>617055</v>
      </c>
    </row>
    <row r="547" spans="1:55" x14ac:dyDescent="0.25">
      <c r="A547" s="49" t="s">
        <v>2963</v>
      </c>
      <c r="B547" s="38" t="s">
        <v>1229</v>
      </c>
      <c r="C547" s="45" t="s">
        <v>2218</v>
      </c>
      <c r="D547" s="46">
        <v>357</v>
      </c>
      <c r="E547" s="80">
        <v>13677</v>
      </c>
      <c r="F547" s="46">
        <v>276.20400000000001</v>
      </c>
      <c r="G547" s="46">
        <v>6.6193200000000001</v>
      </c>
      <c r="H547" s="46">
        <v>258</v>
      </c>
      <c r="I547" s="46">
        <v>288</v>
      </c>
      <c r="J547" s="46">
        <v>1427.46</v>
      </c>
      <c r="K547" s="46">
        <v>7.1219900000000003</v>
      </c>
      <c r="L547" s="46">
        <v>1412</v>
      </c>
      <c r="M547" s="46">
        <v>1439</v>
      </c>
      <c r="N547" s="46">
        <v>200</v>
      </c>
      <c r="O547" s="46">
        <v>0</v>
      </c>
      <c r="P547" s="46">
        <v>200</v>
      </c>
      <c r="Q547" s="46">
        <v>200</v>
      </c>
      <c r="R547" s="46">
        <v>9.3541000000000007</v>
      </c>
      <c r="S547" s="46">
        <v>5.0640299999999998</v>
      </c>
      <c r="T547" s="46">
        <v>4</v>
      </c>
      <c r="U547" s="46">
        <v>45</v>
      </c>
      <c r="V547" s="46">
        <v>54.642000000000003</v>
      </c>
      <c r="W547" s="46">
        <v>5.5321300000000004</v>
      </c>
      <c r="X547" s="46">
        <v>40</v>
      </c>
      <c r="Y547" s="46">
        <v>84</v>
      </c>
      <c r="Z547" s="46">
        <v>479.63499999999999</v>
      </c>
      <c r="AA547" s="46">
        <v>13.0219</v>
      </c>
      <c r="AB547" s="46">
        <v>448</v>
      </c>
      <c r="AC547" s="46">
        <v>535</v>
      </c>
      <c r="AD547" s="46">
        <v>6525430</v>
      </c>
      <c r="AE547" s="46">
        <v>364.548</v>
      </c>
      <c r="AF547" s="46">
        <v>9.5821199999999997</v>
      </c>
      <c r="AG547" s="46">
        <v>342</v>
      </c>
      <c r="AH547" s="46">
        <v>405</v>
      </c>
      <c r="AI547" s="46">
        <v>4959670</v>
      </c>
      <c r="AJ547" s="46">
        <v>334.26900000000001</v>
      </c>
      <c r="AK547" s="46">
        <v>8.6804900000000007</v>
      </c>
      <c r="AL547" s="46">
        <v>314</v>
      </c>
      <c r="AM547" s="46">
        <v>371</v>
      </c>
      <c r="AN547" s="46">
        <v>4547730</v>
      </c>
      <c r="AO547" s="46">
        <v>1.21112</v>
      </c>
      <c r="AP547" s="46">
        <v>0.19783000000000001</v>
      </c>
      <c r="AQ547" s="46">
        <v>0.95236100000000001</v>
      </c>
      <c r="AR547" s="46">
        <v>2.5774300000000001</v>
      </c>
      <c r="AS547" s="46">
        <v>16477.3</v>
      </c>
      <c r="AT547" s="46">
        <v>1.32189</v>
      </c>
      <c r="AU547" s="46">
        <v>1.05308</v>
      </c>
      <c r="AV547" s="46">
        <v>2.7395999999999998</v>
      </c>
      <c r="AW547" s="46">
        <v>0.20505799999999999</v>
      </c>
      <c r="AX547" s="46">
        <v>17984.400000000001</v>
      </c>
      <c r="AY547" s="46">
        <v>2.12452</v>
      </c>
      <c r="AZ547" s="46">
        <v>0.25766499999999998</v>
      </c>
      <c r="BA547" s="46">
        <v>1.7852300000000001</v>
      </c>
      <c r="BB547" s="46">
        <v>3.8915299999999999</v>
      </c>
      <c r="BC547" s="46">
        <v>28904.1</v>
      </c>
    </row>
    <row r="548" spans="1:55" x14ac:dyDescent="0.25">
      <c r="A548" s="49" t="s">
        <v>2964</v>
      </c>
      <c r="B548" s="38" t="s">
        <v>2438</v>
      </c>
      <c r="C548" s="45" t="s">
        <v>2219</v>
      </c>
      <c r="D548" s="46">
        <v>358</v>
      </c>
      <c r="E548" s="80">
        <v>18346</v>
      </c>
      <c r="F548" s="46">
        <v>302.94900000000001</v>
      </c>
      <c r="G548" s="46">
        <v>3.0519500000000002</v>
      </c>
      <c r="H548" s="46">
        <v>296</v>
      </c>
      <c r="I548" s="46">
        <v>312</v>
      </c>
      <c r="J548" s="46">
        <v>1496.72</v>
      </c>
      <c r="K548" s="46">
        <v>4.6547400000000003</v>
      </c>
      <c r="L548" s="46">
        <v>1485</v>
      </c>
      <c r="M548" s="46">
        <v>1505</v>
      </c>
      <c r="N548" s="46">
        <v>200</v>
      </c>
      <c r="O548" s="46">
        <v>0</v>
      </c>
      <c r="P548" s="46">
        <v>200</v>
      </c>
      <c r="Q548" s="46">
        <v>200</v>
      </c>
      <c r="R548" s="46">
        <v>11.6731</v>
      </c>
      <c r="S548" s="46">
        <v>1.20137</v>
      </c>
      <c r="T548" s="46">
        <v>11</v>
      </c>
      <c r="U548" s="46">
        <v>22</v>
      </c>
      <c r="V548" s="46">
        <v>51.405900000000003</v>
      </c>
      <c r="W548" s="46">
        <v>3.4736899999999999</v>
      </c>
      <c r="X548" s="46">
        <v>45</v>
      </c>
      <c r="Y548" s="46">
        <v>80</v>
      </c>
      <c r="Z548" s="46">
        <v>456.2</v>
      </c>
      <c r="AA548" s="46">
        <v>8.9260599999999997</v>
      </c>
      <c r="AB548" s="46">
        <v>434</v>
      </c>
      <c r="AC548" s="46">
        <v>528</v>
      </c>
      <c r="AD548" s="46">
        <v>8342530</v>
      </c>
      <c r="AE548" s="46">
        <v>346.96</v>
      </c>
      <c r="AF548" s="46">
        <v>6.5954600000000001</v>
      </c>
      <c r="AG548" s="46">
        <v>330</v>
      </c>
      <c r="AH548" s="46">
        <v>399</v>
      </c>
      <c r="AI548" s="46">
        <v>6344850</v>
      </c>
      <c r="AJ548" s="46">
        <v>318.2</v>
      </c>
      <c r="AK548" s="46">
        <v>6.0092400000000001</v>
      </c>
      <c r="AL548" s="46">
        <v>303</v>
      </c>
      <c r="AM548" s="46">
        <v>366</v>
      </c>
      <c r="AN548" s="46">
        <v>5818920</v>
      </c>
      <c r="AO548" s="46">
        <v>1.5561</v>
      </c>
      <c r="AP548" s="46">
        <v>0.129826</v>
      </c>
      <c r="AQ548" s="46">
        <v>0.93398499999999995</v>
      </c>
      <c r="AR548" s="46">
        <v>1.8995899999999999</v>
      </c>
      <c r="AS548" s="46">
        <v>28456.400000000001</v>
      </c>
      <c r="AT548" s="46">
        <v>1.6798299999999999</v>
      </c>
      <c r="AU548" s="46">
        <v>1.0329200000000001</v>
      </c>
      <c r="AV548" s="46">
        <v>2.03599</v>
      </c>
      <c r="AW548" s="46">
        <v>0.13494600000000001</v>
      </c>
      <c r="AX548" s="46">
        <v>30719.1</v>
      </c>
      <c r="AY548" s="46">
        <v>2.5599699999999999</v>
      </c>
      <c r="AZ548" s="46">
        <v>0.167186</v>
      </c>
      <c r="BA548" s="46">
        <v>1.76701</v>
      </c>
      <c r="BB548" s="46">
        <v>3.0103399999999998</v>
      </c>
      <c r="BC548" s="46">
        <v>46814.1</v>
      </c>
    </row>
    <row r="549" spans="1:55" x14ac:dyDescent="0.25">
      <c r="A549" s="49" t="s">
        <v>2965</v>
      </c>
      <c r="B549" s="38" t="s">
        <v>1252</v>
      </c>
      <c r="C549" s="45" t="s">
        <v>2220</v>
      </c>
      <c r="D549" s="46">
        <v>359</v>
      </c>
      <c r="E549" s="80">
        <v>21192</v>
      </c>
      <c r="F549" s="46">
        <v>333.1</v>
      </c>
      <c r="G549" s="46">
        <v>5.8715400000000004</v>
      </c>
      <c r="H549" s="46">
        <v>323</v>
      </c>
      <c r="I549" s="46">
        <v>347</v>
      </c>
      <c r="J549" s="46">
        <v>1410.22</v>
      </c>
      <c r="K549" s="46">
        <v>9.4416899999999995</v>
      </c>
      <c r="L549" s="46">
        <v>1395</v>
      </c>
      <c r="M549" s="46">
        <v>1432</v>
      </c>
      <c r="N549" s="46">
        <v>200</v>
      </c>
      <c r="O549" s="46">
        <v>0</v>
      </c>
      <c r="P549" s="46">
        <v>200</v>
      </c>
      <c r="Q549" s="46">
        <v>200</v>
      </c>
      <c r="R549" s="46">
        <v>11.5596</v>
      </c>
      <c r="S549" s="46">
        <v>2.2132499999999999</v>
      </c>
      <c r="T549" s="46">
        <v>3</v>
      </c>
      <c r="U549" s="46">
        <v>15</v>
      </c>
      <c r="V549" s="46">
        <v>54.361499999999999</v>
      </c>
      <c r="W549" s="46">
        <v>7.6299799999999998</v>
      </c>
      <c r="X549" s="46">
        <v>31</v>
      </c>
      <c r="Y549" s="46">
        <v>66</v>
      </c>
      <c r="Z549" s="46">
        <v>553.6</v>
      </c>
      <c r="AA549" s="46">
        <v>25.4604</v>
      </c>
      <c r="AB549" s="46">
        <v>473</v>
      </c>
      <c r="AC549" s="46">
        <v>600</v>
      </c>
      <c r="AD549" s="46">
        <v>11731900</v>
      </c>
      <c r="AE549" s="46">
        <v>420.822</v>
      </c>
      <c r="AF549" s="46">
        <v>18.761399999999998</v>
      </c>
      <c r="AG549" s="46">
        <v>361</v>
      </c>
      <c r="AH549" s="46">
        <v>455</v>
      </c>
      <c r="AI549" s="46">
        <v>8918050</v>
      </c>
      <c r="AJ549" s="46">
        <v>385.89600000000002</v>
      </c>
      <c r="AK549" s="46">
        <v>17.048999999999999</v>
      </c>
      <c r="AL549" s="46">
        <v>332</v>
      </c>
      <c r="AM549" s="46">
        <v>417</v>
      </c>
      <c r="AN549" s="46">
        <v>8177910</v>
      </c>
      <c r="AO549" s="46">
        <v>2.4220700000000002</v>
      </c>
      <c r="AP549" s="46">
        <v>0.163191</v>
      </c>
      <c r="AQ549" s="46">
        <v>1.89653</v>
      </c>
      <c r="AR549" s="46">
        <v>3.14188</v>
      </c>
      <c r="AS549" s="46">
        <v>51328.6</v>
      </c>
      <c r="AT549" s="46">
        <v>2.5777399999999999</v>
      </c>
      <c r="AU549" s="46">
        <v>2.03633</v>
      </c>
      <c r="AV549" s="46">
        <v>3.3278400000000001</v>
      </c>
      <c r="AW549" s="46">
        <v>0.16969200000000001</v>
      </c>
      <c r="AX549" s="46">
        <v>54627.4</v>
      </c>
      <c r="AY549" s="46">
        <v>3.7527499999999998</v>
      </c>
      <c r="AZ549" s="46">
        <v>0.214196</v>
      </c>
      <c r="BA549" s="46">
        <v>3.0215900000000002</v>
      </c>
      <c r="BB549" s="46">
        <v>4.6670699999999998</v>
      </c>
      <c r="BC549" s="46">
        <v>79528.3</v>
      </c>
    </row>
    <row r="550" spans="1:55" x14ac:dyDescent="0.25">
      <c r="A550" s="49" t="s">
        <v>2966</v>
      </c>
      <c r="B550" s="38" t="s">
        <v>1254</v>
      </c>
      <c r="C550" s="45" t="s">
        <v>2221</v>
      </c>
      <c r="D550" s="46">
        <v>360</v>
      </c>
      <c r="E550" s="80">
        <v>4932</v>
      </c>
      <c r="F550" s="46">
        <v>303.22500000000002</v>
      </c>
      <c r="G550" s="46">
        <v>13.692299999999999</v>
      </c>
      <c r="H550" s="46">
        <v>263</v>
      </c>
      <c r="I550" s="46">
        <v>351</v>
      </c>
      <c r="J550" s="46">
        <v>1567.68</v>
      </c>
      <c r="K550" s="46">
        <v>7.7186599999999999</v>
      </c>
      <c r="L550" s="46">
        <v>1547</v>
      </c>
      <c r="M550" s="46">
        <v>1585</v>
      </c>
      <c r="N550" s="46">
        <v>147.84800000000001</v>
      </c>
      <c r="O550" s="46">
        <v>72.137900000000002</v>
      </c>
      <c r="P550" s="46">
        <v>5</v>
      </c>
      <c r="Q550" s="46">
        <v>200</v>
      </c>
      <c r="R550" s="46">
        <v>29.625699999999998</v>
      </c>
      <c r="S550" s="46">
        <v>4.6675199999999997</v>
      </c>
      <c r="T550" s="46">
        <v>8</v>
      </c>
      <c r="U550" s="46">
        <v>45</v>
      </c>
      <c r="V550" s="46">
        <v>97.982799999999997</v>
      </c>
      <c r="W550" s="46">
        <v>5.6954200000000004</v>
      </c>
      <c r="X550" s="46">
        <v>80</v>
      </c>
      <c r="Y550" s="46">
        <v>100</v>
      </c>
      <c r="Z550" s="46">
        <v>514.95899999999995</v>
      </c>
      <c r="AA550" s="46">
        <v>23.401399999999999</v>
      </c>
      <c r="AB550" s="46">
        <v>463</v>
      </c>
      <c r="AC550" s="46">
        <v>588</v>
      </c>
      <c r="AD550" s="46">
        <v>2539780</v>
      </c>
      <c r="AE550" s="46">
        <v>387.95299999999997</v>
      </c>
      <c r="AF550" s="46">
        <v>17.4115</v>
      </c>
      <c r="AG550" s="46">
        <v>350</v>
      </c>
      <c r="AH550" s="46">
        <v>443</v>
      </c>
      <c r="AI550" s="46">
        <v>1913380</v>
      </c>
      <c r="AJ550" s="46">
        <v>354.68700000000001</v>
      </c>
      <c r="AK550" s="46">
        <v>15.867900000000001</v>
      </c>
      <c r="AL550" s="46">
        <v>321</v>
      </c>
      <c r="AM550" s="46">
        <v>405</v>
      </c>
      <c r="AN550" s="46">
        <v>1749320</v>
      </c>
      <c r="AO550" s="46">
        <v>0.61991600000000002</v>
      </c>
      <c r="AP550" s="46">
        <v>0.28484300000000001</v>
      </c>
      <c r="AQ550" s="46">
        <v>0.100687</v>
      </c>
      <c r="AR550" s="46">
        <v>1.6688099999999999</v>
      </c>
      <c r="AS550" s="46">
        <v>3057.42</v>
      </c>
      <c r="AT550" s="46">
        <v>0.68562699999999999</v>
      </c>
      <c r="AU550" s="46">
        <v>0.114123</v>
      </c>
      <c r="AV550" s="46">
        <v>1.79006</v>
      </c>
      <c r="AW550" s="46">
        <v>0.31706899999999999</v>
      </c>
      <c r="AX550" s="46">
        <v>3381.51</v>
      </c>
      <c r="AY550" s="46">
        <v>1.20814</v>
      </c>
      <c r="AZ550" s="46">
        <v>0.56753399999999998</v>
      </c>
      <c r="BA550" s="46">
        <v>0.21398400000000001</v>
      </c>
      <c r="BB550" s="46">
        <v>2.7637800000000001</v>
      </c>
      <c r="BC550" s="46">
        <v>5958.55</v>
      </c>
    </row>
    <row r="551" spans="1:55" x14ac:dyDescent="0.25">
      <c r="A551" s="49" t="s">
        <v>2967</v>
      </c>
      <c r="B551" s="38" t="s">
        <v>1256</v>
      </c>
      <c r="C551" s="45" t="s">
        <v>2222</v>
      </c>
      <c r="D551" s="46">
        <v>361</v>
      </c>
      <c r="E551" s="80">
        <v>13199</v>
      </c>
      <c r="F551" s="46">
        <v>321.53399999999999</v>
      </c>
      <c r="G551" s="46">
        <v>10.6957</v>
      </c>
      <c r="H551" s="46">
        <v>307</v>
      </c>
      <c r="I551" s="46">
        <v>343</v>
      </c>
      <c r="J551" s="46">
        <v>1459.62</v>
      </c>
      <c r="K551" s="46">
        <v>9.4517299999999995</v>
      </c>
      <c r="L551" s="46">
        <v>1438</v>
      </c>
      <c r="M551" s="46">
        <v>1476</v>
      </c>
      <c r="N551" s="46">
        <v>199.12100000000001</v>
      </c>
      <c r="O551" s="46">
        <v>11.911199999999999</v>
      </c>
      <c r="P551" s="46">
        <v>18</v>
      </c>
      <c r="Q551" s="46">
        <v>200</v>
      </c>
      <c r="R551" s="46">
        <v>8.3959399999999995</v>
      </c>
      <c r="S551" s="46">
        <v>4.7945700000000002</v>
      </c>
      <c r="T551" s="46">
        <v>3</v>
      </c>
      <c r="U551" s="46">
        <v>20</v>
      </c>
      <c r="V551" s="46">
        <v>56.135100000000001</v>
      </c>
      <c r="W551" s="46">
        <v>9.0002999999999993</v>
      </c>
      <c r="X551" s="46">
        <v>31</v>
      </c>
      <c r="Y551" s="46">
        <v>80</v>
      </c>
      <c r="Z551" s="46">
        <v>509.76900000000001</v>
      </c>
      <c r="AA551" s="46">
        <v>27.506399999999999</v>
      </c>
      <c r="AB551" s="46">
        <v>446</v>
      </c>
      <c r="AC551" s="46">
        <v>588</v>
      </c>
      <c r="AD551" s="46">
        <v>6728440</v>
      </c>
      <c r="AE551" s="46">
        <v>387.30599999999998</v>
      </c>
      <c r="AF551" s="46">
        <v>20.375699999999998</v>
      </c>
      <c r="AG551" s="46">
        <v>340</v>
      </c>
      <c r="AH551" s="46">
        <v>445</v>
      </c>
      <c r="AI551" s="46">
        <v>5112050</v>
      </c>
      <c r="AJ551" s="46">
        <v>355.11599999999999</v>
      </c>
      <c r="AK551" s="46">
        <v>18.543900000000001</v>
      </c>
      <c r="AL551" s="46">
        <v>312</v>
      </c>
      <c r="AM551" s="46">
        <v>408</v>
      </c>
      <c r="AN551" s="46">
        <v>4687180</v>
      </c>
      <c r="AO551" s="46">
        <v>1.5284199999999999</v>
      </c>
      <c r="AP551" s="46">
        <v>0.26197900000000002</v>
      </c>
      <c r="AQ551" s="46">
        <v>0.410408</v>
      </c>
      <c r="AR551" s="46">
        <v>2.2723300000000002</v>
      </c>
      <c r="AS551" s="46">
        <v>20173.7</v>
      </c>
      <c r="AT551" s="46">
        <v>1.6504300000000001</v>
      </c>
      <c r="AU551" s="46">
        <v>0.43559500000000001</v>
      </c>
      <c r="AV551" s="46">
        <v>2.42055</v>
      </c>
      <c r="AW551" s="46">
        <v>0.27252999999999999</v>
      </c>
      <c r="AX551" s="46">
        <v>21784.1</v>
      </c>
      <c r="AY551" s="46">
        <v>2.5536699999999999</v>
      </c>
      <c r="AZ551" s="46">
        <v>0.354605</v>
      </c>
      <c r="BA551" s="46">
        <v>0.77206300000000005</v>
      </c>
      <c r="BB551" s="46">
        <v>3.5618699999999999</v>
      </c>
      <c r="BC551" s="46">
        <v>33705.9</v>
      </c>
    </row>
    <row r="552" spans="1:55" x14ac:dyDescent="0.25">
      <c r="A552" s="49" t="s">
        <v>2968</v>
      </c>
      <c r="B552" s="38" t="s">
        <v>663</v>
      </c>
      <c r="C552" s="45" t="s">
        <v>2223</v>
      </c>
      <c r="D552" s="46">
        <v>362</v>
      </c>
      <c r="E552" s="80">
        <v>17903</v>
      </c>
      <c r="F552" s="46">
        <v>665.29399999999998</v>
      </c>
      <c r="G552" s="46">
        <v>77.529799999999994</v>
      </c>
      <c r="H552" s="46">
        <v>525</v>
      </c>
      <c r="I552" s="46">
        <v>830</v>
      </c>
      <c r="J552" s="46">
        <v>1312.3</v>
      </c>
      <c r="K552" s="46">
        <v>18.834099999999999</v>
      </c>
      <c r="L552" s="46">
        <v>1278</v>
      </c>
      <c r="M552" s="46">
        <v>1361</v>
      </c>
      <c r="N552" s="46">
        <v>141.36000000000001</v>
      </c>
      <c r="O552" s="46">
        <v>43.944299999999998</v>
      </c>
      <c r="P552" s="46">
        <v>32</v>
      </c>
      <c r="Q552" s="46">
        <v>200</v>
      </c>
      <c r="R552" s="46">
        <v>15.456200000000001</v>
      </c>
      <c r="S552" s="46">
        <v>5.2766700000000002</v>
      </c>
      <c r="T552" s="46">
        <v>3</v>
      </c>
      <c r="U552" s="46">
        <v>45</v>
      </c>
      <c r="V552" s="46">
        <v>60.265000000000001</v>
      </c>
      <c r="W552" s="46">
        <v>13.0665</v>
      </c>
      <c r="X552" s="46">
        <v>40</v>
      </c>
      <c r="Y552" s="46">
        <v>94</v>
      </c>
      <c r="Z552" s="46">
        <v>1026.49</v>
      </c>
      <c r="AA552" s="46">
        <v>115.81399999999999</v>
      </c>
      <c r="AB552" s="46">
        <v>793</v>
      </c>
      <c r="AC552" s="46">
        <v>1474</v>
      </c>
      <c r="AD552" s="46">
        <v>18376200</v>
      </c>
      <c r="AE552" s="46">
        <v>779.59799999999996</v>
      </c>
      <c r="AF552" s="46">
        <v>86.904700000000005</v>
      </c>
      <c r="AG552" s="46">
        <v>605</v>
      </c>
      <c r="AH552" s="46">
        <v>1112</v>
      </c>
      <c r="AI552" s="46">
        <v>13956400</v>
      </c>
      <c r="AJ552" s="46">
        <v>714.70500000000004</v>
      </c>
      <c r="AK552" s="46">
        <v>79.367000000000004</v>
      </c>
      <c r="AL552" s="46">
        <v>555</v>
      </c>
      <c r="AM552" s="46">
        <v>1017</v>
      </c>
      <c r="AN552" s="46">
        <v>12794600</v>
      </c>
      <c r="AO552" s="46">
        <v>14.1187</v>
      </c>
      <c r="AP552" s="46">
        <v>5.0463500000000003</v>
      </c>
      <c r="AQ552" s="46">
        <v>5.2634499999999997</v>
      </c>
      <c r="AR552" s="46">
        <v>40.612400000000001</v>
      </c>
      <c r="AS552" s="46">
        <v>252752</v>
      </c>
      <c r="AT552" s="46">
        <v>14.7066</v>
      </c>
      <c r="AU552" s="46">
        <v>5.5158199999999997</v>
      </c>
      <c r="AV552" s="46">
        <v>42.198700000000002</v>
      </c>
      <c r="AW552" s="46">
        <v>5.2361800000000001</v>
      </c>
      <c r="AX552" s="46">
        <v>263278</v>
      </c>
      <c r="AY552" s="46">
        <v>20.000900000000001</v>
      </c>
      <c r="AZ552" s="46">
        <v>6.9968899999999996</v>
      </c>
      <c r="BA552" s="46">
        <v>7.8258099999999997</v>
      </c>
      <c r="BB552" s="46">
        <v>56.7393</v>
      </c>
      <c r="BC552" s="46">
        <v>358057</v>
      </c>
    </row>
    <row r="553" spans="1:55" x14ac:dyDescent="0.25">
      <c r="A553" s="49" t="s">
        <v>2969</v>
      </c>
      <c r="B553" s="38" t="s">
        <v>405</v>
      </c>
      <c r="C553" s="45" t="s">
        <v>2224</v>
      </c>
      <c r="D553" s="46">
        <v>363</v>
      </c>
      <c r="E553" s="80">
        <v>25991</v>
      </c>
      <c r="F553" s="46">
        <v>421.77499999999998</v>
      </c>
      <c r="G553" s="46">
        <v>14.4755</v>
      </c>
      <c r="H553" s="46">
        <v>397</v>
      </c>
      <c r="I553" s="46">
        <v>454</v>
      </c>
      <c r="J553" s="46">
        <v>1232.96</v>
      </c>
      <c r="K553" s="46">
        <v>8.64527</v>
      </c>
      <c r="L553" s="46">
        <v>1208</v>
      </c>
      <c r="M553" s="46">
        <v>1247</v>
      </c>
      <c r="N553" s="46">
        <v>200</v>
      </c>
      <c r="O553" s="46">
        <v>0</v>
      </c>
      <c r="P553" s="46">
        <v>200</v>
      </c>
      <c r="Q553" s="46">
        <v>200</v>
      </c>
      <c r="R553" s="46">
        <v>14.3773</v>
      </c>
      <c r="S553" s="46">
        <v>6.0779500000000004</v>
      </c>
      <c r="T553" s="46">
        <v>3</v>
      </c>
      <c r="U553" s="46">
        <v>45</v>
      </c>
      <c r="V553" s="46">
        <v>49.310200000000002</v>
      </c>
      <c r="W553" s="46">
        <v>9.5798699999999997</v>
      </c>
      <c r="X553" s="46">
        <v>13</v>
      </c>
      <c r="Y553" s="46">
        <v>74</v>
      </c>
      <c r="Z553" s="46">
        <v>819.23599999999999</v>
      </c>
      <c r="AA553" s="46">
        <v>42.832900000000002</v>
      </c>
      <c r="AB553" s="46">
        <v>649</v>
      </c>
      <c r="AC553" s="46">
        <v>924</v>
      </c>
      <c r="AD553" s="46">
        <v>21292800</v>
      </c>
      <c r="AE553" s="46">
        <v>623.55200000000002</v>
      </c>
      <c r="AF553" s="46">
        <v>31.7105</v>
      </c>
      <c r="AG553" s="46">
        <v>497</v>
      </c>
      <c r="AH553" s="46">
        <v>702</v>
      </c>
      <c r="AI553" s="46">
        <v>16206700</v>
      </c>
      <c r="AJ553" s="46">
        <v>572.04300000000001</v>
      </c>
      <c r="AK553" s="46">
        <v>28.8978</v>
      </c>
      <c r="AL553" s="46">
        <v>457</v>
      </c>
      <c r="AM553" s="46">
        <v>644</v>
      </c>
      <c r="AN553" s="46">
        <v>14868000</v>
      </c>
      <c r="AO553" s="46">
        <v>7.7480399999999996</v>
      </c>
      <c r="AP553" s="46">
        <v>0.92997099999999999</v>
      </c>
      <c r="AQ553" s="46">
        <v>4.6337799999999998</v>
      </c>
      <c r="AR553" s="46">
        <v>10.271100000000001</v>
      </c>
      <c r="AS553" s="46">
        <v>201379</v>
      </c>
      <c r="AT553" s="46">
        <v>8.1039600000000007</v>
      </c>
      <c r="AU553" s="46">
        <v>4.8451599999999999</v>
      </c>
      <c r="AV553" s="46">
        <v>10.7315</v>
      </c>
      <c r="AW553" s="46">
        <v>0.96548999999999996</v>
      </c>
      <c r="AX553" s="46">
        <v>210630</v>
      </c>
      <c r="AY553" s="46">
        <v>11.085800000000001</v>
      </c>
      <c r="AZ553" s="46">
        <v>1.27373</v>
      </c>
      <c r="BA553" s="46">
        <v>6.6560499999999996</v>
      </c>
      <c r="BB553" s="46">
        <v>14.491899999999999</v>
      </c>
      <c r="BC553" s="46">
        <v>288131</v>
      </c>
    </row>
    <row r="554" spans="1:55" x14ac:dyDescent="0.25">
      <c r="A554" s="49" t="s">
        <v>2970</v>
      </c>
      <c r="B554" s="38" t="s">
        <v>2439</v>
      </c>
      <c r="C554" s="45" t="s">
        <v>2225</v>
      </c>
      <c r="D554" s="46">
        <v>366</v>
      </c>
      <c r="E554" s="80">
        <v>9844</v>
      </c>
      <c r="F554" s="46">
        <v>254.56700000000001</v>
      </c>
      <c r="G554" s="46">
        <v>3.33995</v>
      </c>
      <c r="H554" s="46">
        <v>242</v>
      </c>
      <c r="I554" s="46">
        <v>263</v>
      </c>
      <c r="J554" s="46">
        <v>1476.03</v>
      </c>
      <c r="K554" s="46">
        <v>1.8752800000000001</v>
      </c>
      <c r="L554" s="46">
        <v>1470</v>
      </c>
      <c r="M554" s="46">
        <v>1479</v>
      </c>
      <c r="N554" s="46">
        <v>200</v>
      </c>
      <c r="O554" s="46">
        <v>0</v>
      </c>
      <c r="P554" s="46">
        <v>200</v>
      </c>
      <c r="Q554" s="46">
        <v>200</v>
      </c>
      <c r="R554" s="46">
        <v>7.5903600000000004</v>
      </c>
      <c r="S554" s="46">
        <v>3.8984100000000002</v>
      </c>
      <c r="T554" s="46">
        <v>5</v>
      </c>
      <c r="U554" s="46">
        <v>45</v>
      </c>
      <c r="V554" s="46">
        <v>54.668500000000002</v>
      </c>
      <c r="W554" s="46">
        <v>4.7494199999999998</v>
      </c>
      <c r="X554" s="46">
        <v>49</v>
      </c>
      <c r="Y554" s="46">
        <v>72</v>
      </c>
      <c r="Z554" s="46">
        <v>425.91500000000002</v>
      </c>
      <c r="AA554" s="46">
        <v>8.71692</v>
      </c>
      <c r="AB554" s="46">
        <v>405</v>
      </c>
      <c r="AC554" s="46">
        <v>462</v>
      </c>
      <c r="AD554" s="46">
        <v>4188020</v>
      </c>
      <c r="AE554" s="46">
        <v>323.64400000000001</v>
      </c>
      <c r="AF554" s="46">
        <v>6.3869100000000003</v>
      </c>
      <c r="AG554" s="46">
        <v>308</v>
      </c>
      <c r="AH554" s="46">
        <v>350</v>
      </c>
      <c r="AI554" s="46">
        <v>3182390</v>
      </c>
      <c r="AJ554" s="46">
        <v>296.75599999999997</v>
      </c>
      <c r="AK554" s="46">
        <v>5.7604199999999999</v>
      </c>
      <c r="AL554" s="46">
        <v>283</v>
      </c>
      <c r="AM554" s="46">
        <v>321</v>
      </c>
      <c r="AN554" s="46">
        <v>2918000</v>
      </c>
      <c r="AO554" s="46">
        <v>0.86374499999999999</v>
      </c>
      <c r="AP554" s="46">
        <v>0.11963799999999999</v>
      </c>
      <c r="AQ554" s="46">
        <v>0.61554200000000003</v>
      </c>
      <c r="AR554" s="46">
        <v>2.30708</v>
      </c>
      <c r="AS554" s="46">
        <v>8493.2000000000007</v>
      </c>
      <c r="AT554" s="46">
        <v>0.96144799999999997</v>
      </c>
      <c r="AU554" s="46">
        <v>0.70345500000000005</v>
      </c>
      <c r="AV554" s="46">
        <v>2.4575399999999998</v>
      </c>
      <c r="AW554" s="46">
        <v>0.123913</v>
      </c>
      <c r="AX554" s="46">
        <v>9453.92</v>
      </c>
      <c r="AY554" s="46">
        <v>1.64506</v>
      </c>
      <c r="AZ554" s="46">
        <v>0.15567</v>
      </c>
      <c r="BA554" s="46">
        <v>1.32978</v>
      </c>
      <c r="BB554" s="46">
        <v>3.5079400000000001</v>
      </c>
      <c r="BC554" s="46">
        <v>16175.9</v>
      </c>
    </row>
    <row r="555" spans="1:55" x14ac:dyDescent="0.25">
      <c r="A555" s="49" t="s">
        <v>2971</v>
      </c>
      <c r="B555" s="38" t="s">
        <v>553</v>
      </c>
      <c r="C555" s="45" t="s">
        <v>2226</v>
      </c>
      <c r="D555" s="46">
        <v>367</v>
      </c>
      <c r="E555" s="80">
        <v>53379</v>
      </c>
      <c r="F555" s="46">
        <v>333.38</v>
      </c>
      <c r="G555" s="46">
        <v>19.0654</v>
      </c>
      <c r="H555" s="46">
        <v>307</v>
      </c>
      <c r="I555" s="46">
        <v>383</v>
      </c>
      <c r="J555" s="46">
        <v>1378.09</v>
      </c>
      <c r="K555" s="46">
        <v>9.7080099999999998</v>
      </c>
      <c r="L555" s="46">
        <v>1357</v>
      </c>
      <c r="M555" s="46">
        <v>1398</v>
      </c>
      <c r="N555" s="46">
        <v>200</v>
      </c>
      <c r="O555" s="46">
        <v>0</v>
      </c>
      <c r="P555" s="46">
        <v>200</v>
      </c>
      <c r="Q555" s="46">
        <v>200</v>
      </c>
      <c r="R555" s="46">
        <v>10.835900000000001</v>
      </c>
      <c r="S555" s="46">
        <v>8.4616000000000007</v>
      </c>
      <c r="T555" s="46">
        <v>3</v>
      </c>
      <c r="U555" s="46">
        <v>33</v>
      </c>
      <c r="V555" s="46">
        <v>61.6648</v>
      </c>
      <c r="W555" s="46">
        <v>10.204800000000001</v>
      </c>
      <c r="X555" s="46">
        <v>13</v>
      </c>
      <c r="Y555" s="46">
        <v>80</v>
      </c>
      <c r="Z555" s="46">
        <v>600.19899999999996</v>
      </c>
      <c r="AA555" s="46">
        <v>35.566600000000001</v>
      </c>
      <c r="AB555" s="46">
        <v>447</v>
      </c>
      <c r="AC555" s="46">
        <v>708</v>
      </c>
      <c r="AD555" s="46">
        <v>32038000</v>
      </c>
      <c r="AE555" s="46">
        <v>455.58100000000002</v>
      </c>
      <c r="AF555" s="46">
        <v>26.481300000000001</v>
      </c>
      <c r="AG555" s="46">
        <v>342</v>
      </c>
      <c r="AH555" s="46">
        <v>536</v>
      </c>
      <c r="AI555" s="46">
        <v>24318500</v>
      </c>
      <c r="AJ555" s="46">
        <v>417.58</v>
      </c>
      <c r="AK555" s="46">
        <v>24.115300000000001</v>
      </c>
      <c r="AL555" s="46">
        <v>315</v>
      </c>
      <c r="AM555" s="46">
        <v>491</v>
      </c>
      <c r="AN555" s="46">
        <v>22290000</v>
      </c>
      <c r="AO555" s="46">
        <v>2.1656499999999999</v>
      </c>
      <c r="AP555" s="46">
        <v>0.58100700000000005</v>
      </c>
      <c r="AQ555" s="46">
        <v>1.2620400000000001</v>
      </c>
      <c r="AR555" s="46">
        <v>3.5529099999999998</v>
      </c>
      <c r="AS555" s="46">
        <v>115600</v>
      </c>
      <c r="AT555" s="46">
        <v>2.31088</v>
      </c>
      <c r="AU555" s="46">
        <v>1.3738900000000001</v>
      </c>
      <c r="AV555" s="46">
        <v>3.75339</v>
      </c>
      <c r="AW555" s="46">
        <v>0.60260599999999998</v>
      </c>
      <c r="AX555" s="46">
        <v>123353</v>
      </c>
      <c r="AY555" s="46">
        <v>3.4426199999999998</v>
      </c>
      <c r="AZ555" s="46">
        <v>0.77953700000000004</v>
      </c>
      <c r="BA555" s="46">
        <v>2.2258399999999998</v>
      </c>
      <c r="BB555" s="46">
        <v>5.2880799999999999</v>
      </c>
      <c r="BC555" s="46">
        <v>183764</v>
      </c>
    </row>
    <row r="556" spans="1:55" x14ac:dyDescent="0.25">
      <c r="A556" s="49" t="s">
        <v>2972</v>
      </c>
      <c r="B556" s="38" t="s">
        <v>1035</v>
      </c>
      <c r="C556" s="45" t="s">
        <v>2227</v>
      </c>
      <c r="D556" s="46">
        <v>368</v>
      </c>
      <c r="E556" s="80">
        <v>26824</v>
      </c>
      <c r="F556" s="46">
        <v>256.55399999999997</v>
      </c>
      <c r="G556" s="46">
        <v>6.8088800000000003</v>
      </c>
      <c r="H556" s="46">
        <v>239</v>
      </c>
      <c r="I556" s="46">
        <v>270</v>
      </c>
      <c r="J556" s="46">
        <v>1481.21</v>
      </c>
      <c r="K556" s="46">
        <v>6.1249500000000001</v>
      </c>
      <c r="L556" s="46">
        <v>1466</v>
      </c>
      <c r="M556" s="46">
        <v>1491</v>
      </c>
      <c r="N556" s="46">
        <v>200</v>
      </c>
      <c r="O556" s="46">
        <v>0</v>
      </c>
      <c r="P556" s="46">
        <v>200</v>
      </c>
      <c r="Q556" s="46">
        <v>200</v>
      </c>
      <c r="R556" s="46">
        <v>9.1794700000000002</v>
      </c>
      <c r="S556" s="46">
        <v>6.5084299999999997</v>
      </c>
      <c r="T556" s="46">
        <v>6</v>
      </c>
      <c r="U556" s="46">
        <v>45</v>
      </c>
      <c r="V556" s="46">
        <v>56.745199999999997</v>
      </c>
      <c r="W556" s="46">
        <v>7.2790100000000004</v>
      </c>
      <c r="X556" s="46">
        <v>50</v>
      </c>
      <c r="Y556" s="46">
        <v>97</v>
      </c>
      <c r="Z556" s="46">
        <v>429.10300000000001</v>
      </c>
      <c r="AA556" s="46">
        <v>13.4772</v>
      </c>
      <c r="AB556" s="46">
        <v>404</v>
      </c>
      <c r="AC556" s="46">
        <v>499</v>
      </c>
      <c r="AD556" s="46">
        <v>11508100</v>
      </c>
      <c r="AE556" s="46">
        <v>325.96300000000002</v>
      </c>
      <c r="AF556" s="46">
        <v>9.7304099999999991</v>
      </c>
      <c r="AG556" s="46">
        <v>307</v>
      </c>
      <c r="AH556" s="46">
        <v>376</v>
      </c>
      <c r="AI556" s="46">
        <v>8741990</v>
      </c>
      <c r="AJ556" s="46">
        <v>298.80399999999997</v>
      </c>
      <c r="AK556" s="46">
        <v>8.7813300000000005</v>
      </c>
      <c r="AL556" s="46">
        <v>282</v>
      </c>
      <c r="AM556" s="46">
        <v>344</v>
      </c>
      <c r="AN556" s="46">
        <v>8013620</v>
      </c>
      <c r="AO556" s="46">
        <v>0.89210699999999998</v>
      </c>
      <c r="AP556" s="46">
        <v>0.15893099999999999</v>
      </c>
      <c r="AQ556" s="46">
        <v>0.524926</v>
      </c>
      <c r="AR556" s="46">
        <v>2.2708200000000001</v>
      </c>
      <c r="AS556" s="46">
        <v>23925.4</v>
      </c>
      <c r="AT556" s="46">
        <v>0.99014000000000002</v>
      </c>
      <c r="AU556" s="46">
        <v>0.56600899999999998</v>
      </c>
      <c r="AV556" s="46">
        <v>2.4194599999999999</v>
      </c>
      <c r="AW556" s="46">
        <v>0.16594999999999999</v>
      </c>
      <c r="AX556" s="46">
        <v>26554.6</v>
      </c>
      <c r="AY556" s="46">
        <v>1.6821999999999999</v>
      </c>
      <c r="AZ556" s="46">
        <v>0.20738400000000001</v>
      </c>
      <c r="BA556" s="46">
        <v>1.1793800000000001</v>
      </c>
      <c r="BB556" s="46">
        <v>3.44556</v>
      </c>
      <c r="BC556" s="46">
        <v>45114.9</v>
      </c>
    </row>
    <row r="557" spans="1:55" x14ac:dyDescent="0.25">
      <c r="A557" s="49" t="s">
        <v>2973</v>
      </c>
      <c r="B557" s="38" t="s">
        <v>1266</v>
      </c>
      <c r="C557" s="45" t="s">
        <v>2228</v>
      </c>
      <c r="D557" s="46">
        <v>369</v>
      </c>
      <c r="E557" s="80">
        <v>961</v>
      </c>
      <c r="F557" s="46">
        <v>295.464</v>
      </c>
      <c r="G557" s="46">
        <v>5.1684400000000004</v>
      </c>
      <c r="H557" s="46">
        <v>285</v>
      </c>
      <c r="I557" s="46">
        <v>309</v>
      </c>
      <c r="J557" s="46">
        <v>1453.36</v>
      </c>
      <c r="K557" s="46">
        <v>1.0520799999999999</v>
      </c>
      <c r="L557" s="46">
        <v>1451</v>
      </c>
      <c r="M557" s="46">
        <v>1457</v>
      </c>
      <c r="N557" s="46">
        <v>149.92599999999999</v>
      </c>
      <c r="O557" s="46">
        <v>67.8108</v>
      </c>
      <c r="P557" s="46">
        <v>5</v>
      </c>
      <c r="Q557" s="46">
        <v>200</v>
      </c>
      <c r="R557" s="46">
        <v>30.081199999999999</v>
      </c>
      <c r="S557" s="46">
        <v>4.4177900000000001</v>
      </c>
      <c r="T557" s="46">
        <v>15</v>
      </c>
      <c r="U557" s="46">
        <v>33</v>
      </c>
      <c r="V557" s="46">
        <v>86.507800000000003</v>
      </c>
      <c r="W557" s="46">
        <v>14.493</v>
      </c>
      <c r="X557" s="46">
        <v>60</v>
      </c>
      <c r="Y557" s="46">
        <v>100</v>
      </c>
      <c r="Z557" s="46">
        <v>561.71699999999998</v>
      </c>
      <c r="AA557" s="46">
        <v>40.482100000000003</v>
      </c>
      <c r="AB557" s="46">
        <v>482</v>
      </c>
      <c r="AC557" s="46">
        <v>612</v>
      </c>
      <c r="AD557" s="46">
        <v>539810</v>
      </c>
      <c r="AE557" s="46">
        <v>424.15899999999999</v>
      </c>
      <c r="AF557" s="46">
        <v>29.42</v>
      </c>
      <c r="AG557" s="46">
        <v>366</v>
      </c>
      <c r="AH557" s="46">
        <v>461</v>
      </c>
      <c r="AI557" s="46">
        <v>407617</v>
      </c>
      <c r="AJ557" s="46">
        <v>388.06900000000002</v>
      </c>
      <c r="AK557" s="46">
        <v>26.561199999999999</v>
      </c>
      <c r="AL557" s="46">
        <v>336</v>
      </c>
      <c r="AM557" s="46">
        <v>421</v>
      </c>
      <c r="AN557" s="46">
        <v>372934</v>
      </c>
      <c r="AO557" s="46">
        <v>0.78421799999999997</v>
      </c>
      <c r="AP557" s="46">
        <v>0.24405399999999999</v>
      </c>
      <c r="AQ557" s="46">
        <v>0.21751100000000001</v>
      </c>
      <c r="AR557" s="46">
        <v>1.19678</v>
      </c>
      <c r="AS557" s="46">
        <v>753.63400000000001</v>
      </c>
      <c r="AT557" s="46">
        <v>0.86544900000000002</v>
      </c>
      <c r="AU557" s="46">
        <v>0.23527400000000001</v>
      </c>
      <c r="AV557" s="46">
        <v>1.30409</v>
      </c>
      <c r="AW557" s="46">
        <v>0.27299699999999999</v>
      </c>
      <c r="AX557" s="46">
        <v>831.697</v>
      </c>
      <c r="AY557" s="46">
        <v>1.51627</v>
      </c>
      <c r="AZ557" s="46">
        <v>0.49066399999999999</v>
      </c>
      <c r="BA557" s="46">
        <v>0.37104900000000002</v>
      </c>
      <c r="BB557" s="46">
        <v>2.1284299999999998</v>
      </c>
      <c r="BC557" s="46">
        <v>1457.14</v>
      </c>
    </row>
    <row r="558" spans="1:55" x14ac:dyDescent="0.25">
      <c r="A558" s="49" t="s">
        <v>2974</v>
      </c>
      <c r="B558" s="38" t="s">
        <v>1250</v>
      </c>
      <c r="C558" s="45" t="s">
        <v>2229</v>
      </c>
      <c r="D558" s="46">
        <v>370</v>
      </c>
      <c r="E558" s="80">
        <v>20482</v>
      </c>
      <c r="F558" s="46">
        <v>507.03800000000001</v>
      </c>
      <c r="G558" s="46">
        <v>3.7803399999999998</v>
      </c>
      <c r="H558" s="46">
        <v>497</v>
      </c>
      <c r="I558" s="46">
        <v>515</v>
      </c>
      <c r="J558" s="46">
        <v>1214.26</v>
      </c>
      <c r="K558" s="46">
        <v>4.6525600000000003</v>
      </c>
      <c r="L558" s="46">
        <v>1205</v>
      </c>
      <c r="M558" s="46">
        <v>1226</v>
      </c>
      <c r="N558" s="46">
        <v>200</v>
      </c>
      <c r="O558" s="46">
        <v>0</v>
      </c>
      <c r="P558" s="46">
        <v>200</v>
      </c>
      <c r="Q558" s="46">
        <v>200</v>
      </c>
      <c r="R558" s="46">
        <v>11.098000000000001</v>
      </c>
      <c r="S558" s="46">
        <v>12.4412</v>
      </c>
      <c r="T558" s="46">
        <v>3</v>
      </c>
      <c r="U558" s="46">
        <v>45</v>
      </c>
      <c r="V558" s="46">
        <v>55.145499999999998</v>
      </c>
      <c r="W558" s="46">
        <v>22.491399999999999</v>
      </c>
      <c r="X558" s="46">
        <v>25</v>
      </c>
      <c r="Y558" s="46">
        <v>100</v>
      </c>
      <c r="Z558" s="46">
        <v>984.51900000000001</v>
      </c>
      <c r="AA558" s="46">
        <v>119.809</v>
      </c>
      <c r="AB558" s="46">
        <v>814</v>
      </c>
      <c r="AC558" s="46">
        <v>1238</v>
      </c>
      <c r="AD558" s="46">
        <v>20164900</v>
      </c>
      <c r="AE558" s="46">
        <v>748.26800000000003</v>
      </c>
      <c r="AF558" s="46">
        <v>87.297700000000006</v>
      </c>
      <c r="AG558" s="46">
        <v>623</v>
      </c>
      <c r="AH558" s="46">
        <v>933</v>
      </c>
      <c r="AI558" s="46">
        <v>15326000</v>
      </c>
      <c r="AJ558" s="46">
        <v>686.07299999999998</v>
      </c>
      <c r="AK558" s="46">
        <v>79.041600000000003</v>
      </c>
      <c r="AL558" s="46">
        <v>572</v>
      </c>
      <c r="AM558" s="46">
        <v>854</v>
      </c>
      <c r="AN558" s="46">
        <v>14052200</v>
      </c>
      <c r="AO558" s="46">
        <v>10.2783</v>
      </c>
      <c r="AP558" s="46">
        <v>1.20706</v>
      </c>
      <c r="AQ558" s="46">
        <v>7.33582</v>
      </c>
      <c r="AR558" s="46">
        <v>13.0769</v>
      </c>
      <c r="AS558" s="46">
        <v>210519</v>
      </c>
      <c r="AT558" s="46">
        <v>10.726900000000001</v>
      </c>
      <c r="AU558" s="46">
        <v>7.6727100000000004</v>
      </c>
      <c r="AV558" s="46">
        <v>13.646800000000001</v>
      </c>
      <c r="AW558" s="46">
        <v>1.2584</v>
      </c>
      <c r="AX558" s="46">
        <v>219708</v>
      </c>
      <c r="AY558" s="46">
        <v>14.6769</v>
      </c>
      <c r="AZ558" s="46">
        <v>1.5906800000000001</v>
      </c>
      <c r="BA558" s="46">
        <v>10.6576</v>
      </c>
      <c r="BB558" s="46">
        <v>18.325800000000001</v>
      </c>
      <c r="BC558" s="46">
        <v>300612</v>
      </c>
    </row>
    <row r="559" spans="1:55" x14ac:dyDescent="0.25">
      <c r="A559" s="49" t="s">
        <v>2975</v>
      </c>
      <c r="B559" s="38" t="s">
        <v>681</v>
      </c>
      <c r="C559" s="45" t="s">
        <v>2230</v>
      </c>
      <c r="D559" s="46">
        <v>371</v>
      </c>
      <c r="E559" s="80">
        <v>22090</v>
      </c>
      <c r="F559" s="46">
        <v>354.24299999999999</v>
      </c>
      <c r="G559" s="46">
        <v>10.9528</v>
      </c>
      <c r="H559" s="46">
        <v>338</v>
      </c>
      <c r="I559" s="46">
        <v>383</v>
      </c>
      <c r="J559" s="46">
        <v>1406.66</v>
      </c>
      <c r="K559" s="46">
        <v>11.420299999999999</v>
      </c>
      <c r="L559" s="46">
        <v>1379</v>
      </c>
      <c r="M559" s="46">
        <v>1426</v>
      </c>
      <c r="N559" s="46">
        <v>199.75299999999999</v>
      </c>
      <c r="O559" s="46">
        <v>6.7025300000000003</v>
      </c>
      <c r="P559" s="46">
        <v>18</v>
      </c>
      <c r="Q559" s="46">
        <v>200</v>
      </c>
      <c r="R559" s="46">
        <v>10.1816</v>
      </c>
      <c r="S559" s="46">
        <v>4.5049000000000001</v>
      </c>
      <c r="T559" s="46">
        <v>3</v>
      </c>
      <c r="U559" s="46">
        <v>19</v>
      </c>
      <c r="V559" s="46">
        <v>57.768300000000004</v>
      </c>
      <c r="W559" s="46">
        <v>9.5030199999999994</v>
      </c>
      <c r="X559" s="46">
        <v>39</v>
      </c>
      <c r="Y559" s="46">
        <v>76</v>
      </c>
      <c r="Z559" s="46">
        <v>588.50300000000004</v>
      </c>
      <c r="AA559" s="46">
        <v>34.147399999999998</v>
      </c>
      <c r="AB559" s="46">
        <v>510</v>
      </c>
      <c r="AC559" s="46">
        <v>665</v>
      </c>
      <c r="AD559" s="46">
        <v>13000000</v>
      </c>
      <c r="AE559" s="46">
        <v>447.05799999999999</v>
      </c>
      <c r="AF559" s="46">
        <v>25.259499999999999</v>
      </c>
      <c r="AG559" s="46">
        <v>389</v>
      </c>
      <c r="AH559" s="46">
        <v>504</v>
      </c>
      <c r="AI559" s="46">
        <v>9875510</v>
      </c>
      <c r="AJ559" s="46">
        <v>409.858</v>
      </c>
      <c r="AK559" s="46">
        <v>22.956800000000001</v>
      </c>
      <c r="AL559" s="46">
        <v>357</v>
      </c>
      <c r="AM559" s="46">
        <v>462</v>
      </c>
      <c r="AN559" s="46">
        <v>9053770</v>
      </c>
      <c r="AO559" s="46">
        <v>2.67326</v>
      </c>
      <c r="AP559" s="46">
        <v>0.51347200000000004</v>
      </c>
      <c r="AQ559" s="46">
        <v>0.52912899999999996</v>
      </c>
      <c r="AR559" s="46">
        <v>3.8859699999999999</v>
      </c>
      <c r="AS559" s="46">
        <v>59052.4</v>
      </c>
      <c r="AT559" s="46">
        <v>2.8376800000000002</v>
      </c>
      <c r="AU559" s="46">
        <v>0.58209299999999997</v>
      </c>
      <c r="AV559" s="46">
        <v>4.09659</v>
      </c>
      <c r="AW559" s="46">
        <v>0.53264800000000001</v>
      </c>
      <c r="AX559" s="46">
        <v>62684.3</v>
      </c>
      <c r="AY559" s="46">
        <v>4.1059000000000001</v>
      </c>
      <c r="AZ559" s="46">
        <v>0.68562199999999995</v>
      </c>
      <c r="BA559" s="46">
        <v>1.2324600000000001</v>
      </c>
      <c r="BB559" s="46">
        <v>5.7024699999999999</v>
      </c>
      <c r="BC559" s="46">
        <v>90699.4</v>
      </c>
    </row>
    <row r="560" spans="1:55" x14ac:dyDescent="0.25">
      <c r="A560" s="49" t="s">
        <v>2976</v>
      </c>
      <c r="B560" s="38" t="s">
        <v>1540</v>
      </c>
      <c r="C560" s="45" t="s">
        <v>2231</v>
      </c>
      <c r="D560" s="46">
        <v>372</v>
      </c>
      <c r="E560" s="80">
        <v>16281</v>
      </c>
      <c r="F560" s="46">
        <v>348.34</v>
      </c>
      <c r="G560" s="46">
        <v>7.5303599999999999</v>
      </c>
      <c r="H560" s="46">
        <v>336</v>
      </c>
      <c r="I560" s="46">
        <v>369</v>
      </c>
      <c r="J560" s="46">
        <v>1372.98</v>
      </c>
      <c r="K560" s="46">
        <v>9.4222400000000004</v>
      </c>
      <c r="L560" s="46">
        <v>1353</v>
      </c>
      <c r="M560" s="46">
        <v>1391</v>
      </c>
      <c r="N560" s="46">
        <v>200</v>
      </c>
      <c r="O560" s="46">
        <v>0</v>
      </c>
      <c r="P560" s="46">
        <v>200</v>
      </c>
      <c r="Q560" s="46">
        <v>200</v>
      </c>
      <c r="R560" s="46">
        <v>12.5482</v>
      </c>
      <c r="S560" s="46">
        <v>1.71912</v>
      </c>
      <c r="T560" s="46">
        <v>3</v>
      </c>
      <c r="U560" s="46">
        <v>15</v>
      </c>
      <c r="V560" s="46">
        <v>55.106099999999998</v>
      </c>
      <c r="W560" s="46">
        <v>7.3520200000000004</v>
      </c>
      <c r="X560" s="46">
        <v>40</v>
      </c>
      <c r="Y560" s="46">
        <v>66</v>
      </c>
      <c r="Z560" s="46">
        <v>602.72400000000005</v>
      </c>
      <c r="AA560" s="46">
        <v>24.9236</v>
      </c>
      <c r="AB560" s="46">
        <v>552</v>
      </c>
      <c r="AC560" s="46">
        <v>662</v>
      </c>
      <c r="AD560" s="46">
        <v>9812950</v>
      </c>
      <c r="AE560" s="46">
        <v>458.14100000000002</v>
      </c>
      <c r="AF560" s="46">
        <v>18.4084</v>
      </c>
      <c r="AG560" s="46">
        <v>421</v>
      </c>
      <c r="AH560" s="46">
        <v>502</v>
      </c>
      <c r="AI560" s="46">
        <v>7459000</v>
      </c>
      <c r="AJ560" s="46">
        <v>420.08300000000003</v>
      </c>
      <c r="AK560" s="46">
        <v>16.731300000000001</v>
      </c>
      <c r="AL560" s="46">
        <v>386</v>
      </c>
      <c r="AM560" s="46">
        <v>460</v>
      </c>
      <c r="AN560" s="46">
        <v>6839380</v>
      </c>
      <c r="AO560" s="46">
        <v>3.1387800000000001</v>
      </c>
      <c r="AP560" s="46">
        <v>0.32331700000000002</v>
      </c>
      <c r="AQ560" s="46">
        <v>2.45966</v>
      </c>
      <c r="AR560" s="46">
        <v>3.8708399999999998</v>
      </c>
      <c r="AS560" s="46">
        <v>51102.400000000001</v>
      </c>
      <c r="AT560" s="46">
        <v>3.3209300000000002</v>
      </c>
      <c r="AU560" s="46">
        <v>2.61978</v>
      </c>
      <c r="AV560" s="46">
        <v>4.08338</v>
      </c>
      <c r="AW560" s="46">
        <v>0.33618199999999998</v>
      </c>
      <c r="AX560" s="46">
        <v>54068.1</v>
      </c>
      <c r="AY560" s="46">
        <v>4.7307699999999997</v>
      </c>
      <c r="AZ560" s="46">
        <v>0.42937700000000001</v>
      </c>
      <c r="BA560" s="46">
        <v>3.8062399999999998</v>
      </c>
      <c r="BB560" s="46">
        <v>5.6960800000000003</v>
      </c>
      <c r="BC560" s="46">
        <v>77021.7</v>
      </c>
    </row>
    <row r="561" spans="1:55" x14ac:dyDescent="0.25">
      <c r="A561" s="49" t="s">
        <v>2977</v>
      </c>
      <c r="B561" s="38" t="s">
        <v>932</v>
      </c>
      <c r="C561" s="45" t="s">
        <v>2232</v>
      </c>
      <c r="D561" s="46">
        <v>373</v>
      </c>
      <c r="E561" s="80">
        <v>31436</v>
      </c>
      <c r="F561" s="46">
        <v>518.46500000000003</v>
      </c>
      <c r="G561" s="46">
        <v>6.45024</v>
      </c>
      <c r="H561" s="46">
        <v>507</v>
      </c>
      <c r="I561" s="46">
        <v>546</v>
      </c>
      <c r="J561" s="46">
        <v>1191.3399999999999</v>
      </c>
      <c r="K561" s="46">
        <v>7.9821600000000004</v>
      </c>
      <c r="L561" s="46">
        <v>1171</v>
      </c>
      <c r="M561" s="46">
        <v>1210</v>
      </c>
      <c r="N561" s="46">
        <v>200</v>
      </c>
      <c r="O561" s="46">
        <v>0</v>
      </c>
      <c r="P561" s="46">
        <v>200</v>
      </c>
      <c r="Q561" s="46">
        <v>200</v>
      </c>
      <c r="R561" s="46">
        <v>9.2198399999999996</v>
      </c>
      <c r="S561" s="46">
        <v>5.9143299999999996</v>
      </c>
      <c r="T561" s="46">
        <v>3</v>
      </c>
      <c r="U561" s="46">
        <v>45</v>
      </c>
      <c r="V561" s="46">
        <v>49.091999999999999</v>
      </c>
      <c r="W561" s="46">
        <v>11.1656</v>
      </c>
      <c r="X561" s="46">
        <v>13</v>
      </c>
      <c r="Y561" s="46">
        <v>100</v>
      </c>
      <c r="Z561" s="46">
        <v>999.92899999999997</v>
      </c>
      <c r="AA561" s="46">
        <v>62.641100000000002</v>
      </c>
      <c r="AB561" s="46">
        <v>820</v>
      </c>
      <c r="AC561" s="46">
        <v>1298</v>
      </c>
      <c r="AD561" s="46">
        <v>31433800</v>
      </c>
      <c r="AE561" s="46">
        <v>761.13199999999995</v>
      </c>
      <c r="AF561" s="46">
        <v>46.015099999999997</v>
      </c>
      <c r="AG561" s="46">
        <v>629</v>
      </c>
      <c r="AH561" s="46">
        <v>978</v>
      </c>
      <c r="AI561" s="46">
        <v>23927000</v>
      </c>
      <c r="AJ561" s="46">
        <v>698.27700000000004</v>
      </c>
      <c r="AK561" s="46">
        <v>41.7836</v>
      </c>
      <c r="AL561" s="46">
        <v>578</v>
      </c>
      <c r="AM561" s="46">
        <v>895</v>
      </c>
      <c r="AN561" s="46">
        <v>21951000</v>
      </c>
      <c r="AO561" s="46">
        <v>12.2203</v>
      </c>
      <c r="AP561" s="46">
        <v>2.4665900000000001</v>
      </c>
      <c r="AQ561" s="46">
        <v>6.5994200000000003</v>
      </c>
      <c r="AR561" s="46">
        <v>25.387</v>
      </c>
      <c r="AS561" s="46">
        <v>384159</v>
      </c>
      <c r="AT561" s="46">
        <v>12.7447</v>
      </c>
      <c r="AU561" s="46">
        <v>6.9019899999999996</v>
      </c>
      <c r="AV561" s="46">
        <v>26.4451</v>
      </c>
      <c r="AW561" s="46">
        <v>2.5624799999999999</v>
      </c>
      <c r="AX561" s="46">
        <v>400644</v>
      </c>
      <c r="AY561" s="46">
        <v>17.3626</v>
      </c>
      <c r="AZ561" s="46">
        <v>3.3514499999999998</v>
      </c>
      <c r="BA561" s="46">
        <v>9.7647600000000008</v>
      </c>
      <c r="BB561" s="46">
        <v>34.995899999999999</v>
      </c>
      <c r="BC561" s="46">
        <v>545812</v>
      </c>
    </row>
    <row r="562" spans="1:55" x14ac:dyDescent="0.25">
      <c r="A562" s="49" t="s">
        <v>2978</v>
      </c>
      <c r="B562" s="38" t="s">
        <v>888</v>
      </c>
      <c r="C562" s="45" t="s">
        <v>2233</v>
      </c>
      <c r="D562" s="46">
        <v>374</v>
      </c>
      <c r="E562" s="80">
        <v>35738</v>
      </c>
      <c r="F562" s="46">
        <v>380.69499999999999</v>
      </c>
      <c r="G562" s="46">
        <v>8.2600700000000007</v>
      </c>
      <c r="H562" s="46">
        <v>364</v>
      </c>
      <c r="I562" s="46">
        <v>399</v>
      </c>
      <c r="J562" s="46">
        <v>1315.07</v>
      </c>
      <c r="K562" s="46">
        <v>4.81501</v>
      </c>
      <c r="L562" s="46">
        <v>1303</v>
      </c>
      <c r="M562" s="46">
        <v>1330</v>
      </c>
      <c r="N562" s="46">
        <v>200</v>
      </c>
      <c r="O562" s="46">
        <v>0</v>
      </c>
      <c r="P562" s="46">
        <v>200</v>
      </c>
      <c r="Q562" s="46">
        <v>200</v>
      </c>
      <c r="R562" s="46">
        <v>11.7159</v>
      </c>
      <c r="S562" s="46">
        <v>3.1181299999999998</v>
      </c>
      <c r="T562" s="46">
        <v>3</v>
      </c>
      <c r="U562" s="46">
        <v>15</v>
      </c>
      <c r="V562" s="46">
        <v>57.485300000000002</v>
      </c>
      <c r="W562" s="46">
        <v>7.4321400000000004</v>
      </c>
      <c r="X562" s="46">
        <v>39</v>
      </c>
      <c r="Y562" s="46">
        <v>80</v>
      </c>
      <c r="Z562" s="46">
        <v>703.00900000000001</v>
      </c>
      <c r="AA562" s="46">
        <v>25.872299999999999</v>
      </c>
      <c r="AB562" s="46">
        <v>627</v>
      </c>
      <c r="AC562" s="46">
        <v>765</v>
      </c>
      <c r="AD562" s="46">
        <v>25124100</v>
      </c>
      <c r="AE562" s="46">
        <v>534.14599999999996</v>
      </c>
      <c r="AF562" s="46">
        <v>18.956700000000001</v>
      </c>
      <c r="AG562" s="46">
        <v>478</v>
      </c>
      <c r="AH562" s="46">
        <v>580</v>
      </c>
      <c r="AI562" s="46">
        <v>19089300</v>
      </c>
      <c r="AJ562" s="46">
        <v>489.79700000000003</v>
      </c>
      <c r="AK562" s="46">
        <v>17.196300000000001</v>
      </c>
      <c r="AL562" s="46">
        <v>439</v>
      </c>
      <c r="AM562" s="46">
        <v>532</v>
      </c>
      <c r="AN562" s="46">
        <v>17504400</v>
      </c>
      <c r="AO562" s="46">
        <v>4.3606999999999996</v>
      </c>
      <c r="AP562" s="46">
        <v>0.351692</v>
      </c>
      <c r="AQ562" s="46">
        <v>3.11809</v>
      </c>
      <c r="AR562" s="46">
        <v>5.42448</v>
      </c>
      <c r="AS562" s="46">
        <v>155843</v>
      </c>
      <c r="AT562" s="46">
        <v>4.5877499999999998</v>
      </c>
      <c r="AU562" s="46">
        <v>3.29467</v>
      </c>
      <c r="AV562" s="46">
        <v>5.6968800000000002</v>
      </c>
      <c r="AW562" s="46">
        <v>0.365539</v>
      </c>
      <c r="AX562" s="46">
        <v>163957</v>
      </c>
      <c r="AY562" s="46">
        <v>6.4272499999999999</v>
      </c>
      <c r="AZ562" s="46">
        <v>0.47057599999999999</v>
      </c>
      <c r="BA562" s="46">
        <v>4.7898300000000003</v>
      </c>
      <c r="BB562" s="46">
        <v>7.7954299999999996</v>
      </c>
      <c r="BC562" s="46">
        <v>229697</v>
      </c>
    </row>
    <row r="563" spans="1:55" x14ac:dyDescent="0.25">
      <c r="A563" s="49" t="s">
        <v>2979</v>
      </c>
      <c r="B563" s="38" t="s">
        <v>2440</v>
      </c>
      <c r="C563" s="45" t="s">
        <v>2234</v>
      </c>
      <c r="D563" s="46">
        <v>375</v>
      </c>
      <c r="E563" s="80">
        <v>19612</v>
      </c>
      <c r="F563" s="46">
        <v>381.57299999999998</v>
      </c>
      <c r="G563" s="46">
        <v>9.7503200000000003</v>
      </c>
      <c r="H563" s="46">
        <v>364</v>
      </c>
      <c r="I563" s="46">
        <v>407</v>
      </c>
      <c r="J563" s="46">
        <v>1382.91</v>
      </c>
      <c r="K563" s="46">
        <v>8.5505999999999993</v>
      </c>
      <c r="L563" s="46">
        <v>1365</v>
      </c>
      <c r="M563" s="46">
        <v>1399</v>
      </c>
      <c r="N563" s="46">
        <v>200</v>
      </c>
      <c r="O563" s="46">
        <v>0</v>
      </c>
      <c r="P563" s="46">
        <v>200</v>
      </c>
      <c r="Q563" s="46">
        <v>200</v>
      </c>
      <c r="R563" s="46">
        <v>15</v>
      </c>
      <c r="S563" s="46">
        <v>0</v>
      </c>
      <c r="T563" s="46">
        <v>15</v>
      </c>
      <c r="U563" s="46">
        <v>15</v>
      </c>
      <c r="V563" s="46">
        <v>65.266300000000001</v>
      </c>
      <c r="W563" s="46">
        <v>3.19645</v>
      </c>
      <c r="X563" s="46">
        <v>46</v>
      </c>
      <c r="Y563" s="46">
        <v>66</v>
      </c>
      <c r="Z563" s="46">
        <v>661.47500000000002</v>
      </c>
      <c r="AA563" s="46">
        <v>21.332100000000001</v>
      </c>
      <c r="AB563" s="46">
        <v>573</v>
      </c>
      <c r="AC563" s="46">
        <v>709</v>
      </c>
      <c r="AD563" s="46">
        <v>12972900</v>
      </c>
      <c r="AE563" s="46">
        <v>501.77300000000002</v>
      </c>
      <c r="AF563" s="46">
        <v>16.067399999999999</v>
      </c>
      <c r="AG563" s="46">
        <v>436</v>
      </c>
      <c r="AH563" s="46">
        <v>538</v>
      </c>
      <c r="AI563" s="46">
        <v>9840770</v>
      </c>
      <c r="AJ563" s="46">
        <v>459.858</v>
      </c>
      <c r="AK563" s="46">
        <v>14.6701</v>
      </c>
      <c r="AL563" s="46">
        <v>400</v>
      </c>
      <c r="AM563" s="46">
        <v>493</v>
      </c>
      <c r="AN563" s="46">
        <v>9018740</v>
      </c>
      <c r="AO563" s="46">
        <v>3.7356500000000001</v>
      </c>
      <c r="AP563" s="46">
        <v>0.37116900000000003</v>
      </c>
      <c r="AQ563" s="46">
        <v>3.08588</v>
      </c>
      <c r="AR563" s="46">
        <v>4.7821999999999996</v>
      </c>
      <c r="AS563" s="46">
        <v>73263.5</v>
      </c>
      <c r="AT563" s="46">
        <v>3.9374899999999999</v>
      </c>
      <c r="AU563" s="46">
        <v>3.2636699999999998</v>
      </c>
      <c r="AV563" s="46">
        <v>5.0239700000000003</v>
      </c>
      <c r="AW563" s="46">
        <v>0.38503999999999999</v>
      </c>
      <c r="AX563" s="46">
        <v>77222.2</v>
      </c>
      <c r="AY563" s="46">
        <v>5.5597000000000003</v>
      </c>
      <c r="AZ563" s="46">
        <v>0.50322599999999995</v>
      </c>
      <c r="BA563" s="46">
        <v>4.6734900000000001</v>
      </c>
      <c r="BB563" s="46">
        <v>6.97384</v>
      </c>
      <c r="BC563" s="46">
        <v>109037</v>
      </c>
    </row>
    <row r="564" spans="1:55" x14ac:dyDescent="0.25">
      <c r="A564" s="49" t="s">
        <v>2980</v>
      </c>
      <c r="B564" s="38" t="s">
        <v>496</v>
      </c>
      <c r="C564" s="45" t="s">
        <v>2235</v>
      </c>
      <c r="D564" s="46">
        <v>376</v>
      </c>
      <c r="E564" s="80">
        <v>30923</v>
      </c>
      <c r="F564" s="46">
        <v>301.58800000000002</v>
      </c>
      <c r="G564" s="46">
        <v>6.9386099999999997</v>
      </c>
      <c r="H564" s="46">
        <v>281</v>
      </c>
      <c r="I564" s="46">
        <v>314</v>
      </c>
      <c r="J564" s="46">
        <v>1414.87</v>
      </c>
      <c r="K564" s="46">
        <v>8.5349199999999996</v>
      </c>
      <c r="L564" s="46">
        <v>1398</v>
      </c>
      <c r="M564" s="46">
        <v>1432</v>
      </c>
      <c r="N564" s="46">
        <v>200</v>
      </c>
      <c r="O564" s="46">
        <v>0</v>
      </c>
      <c r="P564" s="46">
        <v>200</v>
      </c>
      <c r="Q564" s="46">
        <v>200</v>
      </c>
      <c r="R564" s="46">
        <v>6.7368300000000003</v>
      </c>
      <c r="S564" s="46">
        <v>4.1772900000000002</v>
      </c>
      <c r="T564" s="46">
        <v>3</v>
      </c>
      <c r="U564" s="46">
        <v>27</v>
      </c>
      <c r="V564" s="46">
        <v>54.8598</v>
      </c>
      <c r="W564" s="46">
        <v>11.0745</v>
      </c>
      <c r="X564" s="46">
        <v>20</v>
      </c>
      <c r="Y564" s="46">
        <v>84</v>
      </c>
      <c r="Z564" s="46">
        <v>517.44000000000005</v>
      </c>
      <c r="AA564" s="46">
        <v>28.0703</v>
      </c>
      <c r="AB564" s="46">
        <v>416</v>
      </c>
      <c r="AC564" s="46">
        <v>595</v>
      </c>
      <c r="AD564" s="46">
        <v>16000800</v>
      </c>
      <c r="AE564" s="46">
        <v>393.255</v>
      </c>
      <c r="AF564" s="46">
        <v>20.591799999999999</v>
      </c>
      <c r="AG564" s="46">
        <v>318</v>
      </c>
      <c r="AH564" s="46">
        <v>449</v>
      </c>
      <c r="AI564" s="46">
        <v>12160600</v>
      </c>
      <c r="AJ564" s="46">
        <v>360.572</v>
      </c>
      <c r="AK564" s="46">
        <v>18.667400000000001</v>
      </c>
      <c r="AL564" s="46">
        <v>292</v>
      </c>
      <c r="AM564" s="46">
        <v>411</v>
      </c>
      <c r="AN564" s="46">
        <v>11150000</v>
      </c>
      <c r="AO564" s="46">
        <v>1.2601100000000001</v>
      </c>
      <c r="AP564" s="46">
        <v>0.21145</v>
      </c>
      <c r="AQ564" s="46">
        <v>0.598993</v>
      </c>
      <c r="AR564" s="46">
        <v>2.1472699999999998</v>
      </c>
      <c r="AS564" s="46">
        <v>38966.400000000001</v>
      </c>
      <c r="AT564" s="46">
        <v>1.3728899999999999</v>
      </c>
      <c r="AU564" s="46">
        <v>0.68664199999999997</v>
      </c>
      <c r="AV564" s="46">
        <v>2.2901799999999999</v>
      </c>
      <c r="AW564" s="46">
        <v>0.21990499999999999</v>
      </c>
      <c r="AX564" s="46">
        <v>42454</v>
      </c>
      <c r="AY564" s="46">
        <v>2.2079200000000001</v>
      </c>
      <c r="AZ564" s="46">
        <v>0.27494000000000002</v>
      </c>
      <c r="BA564" s="46">
        <v>1.33544</v>
      </c>
      <c r="BB564" s="46">
        <v>3.3937499999999998</v>
      </c>
      <c r="BC564" s="46">
        <v>68275.399999999994</v>
      </c>
    </row>
    <row r="565" spans="1:55" x14ac:dyDescent="0.25">
      <c r="A565" s="49" t="s">
        <v>2981</v>
      </c>
      <c r="B565" s="38" t="s">
        <v>2441</v>
      </c>
      <c r="C565" s="45" t="s">
        <v>2236</v>
      </c>
      <c r="D565" s="46">
        <v>377</v>
      </c>
      <c r="E565" s="80">
        <v>5188</v>
      </c>
      <c r="F565" s="46">
        <v>315.44200000000001</v>
      </c>
      <c r="G565" s="46">
        <v>2.0354299999999999</v>
      </c>
      <c r="H565" s="46">
        <v>310</v>
      </c>
      <c r="I565" s="46">
        <v>320</v>
      </c>
      <c r="J565" s="46">
        <v>1497.59</v>
      </c>
      <c r="K565" s="46">
        <v>2.87019</v>
      </c>
      <c r="L565" s="46">
        <v>1491</v>
      </c>
      <c r="M565" s="46">
        <v>1505</v>
      </c>
      <c r="N565" s="46">
        <v>200</v>
      </c>
      <c r="O565" s="46">
        <v>0</v>
      </c>
      <c r="P565" s="46">
        <v>200</v>
      </c>
      <c r="Q565" s="46">
        <v>200</v>
      </c>
      <c r="R565" s="46">
        <v>12.2539</v>
      </c>
      <c r="S565" s="46">
        <v>1.55599</v>
      </c>
      <c r="T565" s="46">
        <v>4</v>
      </c>
      <c r="U565" s="46">
        <v>13</v>
      </c>
      <c r="V565" s="46">
        <v>66.427899999999994</v>
      </c>
      <c r="W565" s="46">
        <v>5.25664</v>
      </c>
      <c r="X565" s="46">
        <v>39</v>
      </c>
      <c r="Y565" s="46">
        <v>69</v>
      </c>
      <c r="Z565" s="46">
        <v>501.41300000000001</v>
      </c>
      <c r="AA565" s="46">
        <v>12.224600000000001</v>
      </c>
      <c r="AB565" s="46">
        <v>437</v>
      </c>
      <c r="AC565" s="46">
        <v>513</v>
      </c>
      <c r="AD565" s="46">
        <v>2601330</v>
      </c>
      <c r="AE565" s="46">
        <v>380.18900000000002</v>
      </c>
      <c r="AF565" s="46">
        <v>8.9140300000000003</v>
      </c>
      <c r="AG565" s="46">
        <v>333</v>
      </c>
      <c r="AH565" s="46">
        <v>389</v>
      </c>
      <c r="AI565" s="46">
        <v>1972420</v>
      </c>
      <c r="AJ565" s="46">
        <v>348.363</v>
      </c>
      <c r="AK565" s="46">
        <v>8.0668799999999994</v>
      </c>
      <c r="AL565" s="46">
        <v>306</v>
      </c>
      <c r="AM565" s="46">
        <v>356</v>
      </c>
      <c r="AN565" s="46">
        <v>1807310</v>
      </c>
      <c r="AO565" s="46">
        <v>1.3974200000000001</v>
      </c>
      <c r="AP565" s="46">
        <v>5.7283800000000003E-2</v>
      </c>
      <c r="AQ565" s="46">
        <v>1.27321</v>
      </c>
      <c r="AR565" s="46">
        <v>1.5355399999999999</v>
      </c>
      <c r="AS565" s="46">
        <v>7249.83</v>
      </c>
      <c r="AT565" s="46">
        <v>1.51349</v>
      </c>
      <c r="AU565" s="46">
        <v>1.38398</v>
      </c>
      <c r="AV565" s="46">
        <v>1.6577299999999999</v>
      </c>
      <c r="AW565" s="46">
        <v>5.9740000000000001E-2</v>
      </c>
      <c r="AX565" s="46">
        <v>7852</v>
      </c>
      <c r="AY565" s="46">
        <v>2.3755600000000001</v>
      </c>
      <c r="AZ565" s="46">
        <v>7.3494299999999999E-2</v>
      </c>
      <c r="BA565" s="46">
        <v>2.2118699999999998</v>
      </c>
      <c r="BB565" s="46">
        <v>2.55402</v>
      </c>
      <c r="BC565" s="46">
        <v>12324.4</v>
      </c>
    </row>
    <row r="566" spans="1:55" x14ac:dyDescent="0.25">
      <c r="A566" s="49" t="s">
        <v>2982</v>
      </c>
      <c r="B566" s="38" t="s">
        <v>1277</v>
      </c>
      <c r="C566" s="45" t="s">
        <v>2237</v>
      </c>
      <c r="D566" s="46">
        <v>378</v>
      </c>
      <c r="E566" s="80">
        <v>22647</v>
      </c>
      <c r="F566" s="46">
        <v>433.09300000000002</v>
      </c>
      <c r="G566" s="46">
        <v>22.424900000000001</v>
      </c>
      <c r="H566" s="46">
        <v>384</v>
      </c>
      <c r="I566" s="46">
        <v>465</v>
      </c>
      <c r="J566" s="46">
        <v>1442.21</v>
      </c>
      <c r="K566" s="46">
        <v>13.295400000000001</v>
      </c>
      <c r="L566" s="46">
        <v>1423</v>
      </c>
      <c r="M566" s="46">
        <v>1478</v>
      </c>
      <c r="N566" s="46">
        <v>154.97</v>
      </c>
      <c r="O566" s="46">
        <v>37.831499999999998</v>
      </c>
      <c r="P566" s="46">
        <v>75</v>
      </c>
      <c r="Q566" s="46">
        <v>200</v>
      </c>
      <c r="R566" s="46">
        <v>23.1127</v>
      </c>
      <c r="S566" s="46">
        <v>3.7717000000000001</v>
      </c>
      <c r="T566" s="46">
        <v>13</v>
      </c>
      <c r="U566" s="46">
        <v>25</v>
      </c>
      <c r="V566" s="46">
        <v>90.533299999999997</v>
      </c>
      <c r="W566" s="46">
        <v>12.249000000000001</v>
      </c>
      <c r="X566" s="46">
        <v>60</v>
      </c>
      <c r="Y566" s="46">
        <v>100</v>
      </c>
      <c r="Z566" s="46">
        <v>747.49699999999996</v>
      </c>
      <c r="AA566" s="46">
        <v>58.824100000000001</v>
      </c>
      <c r="AB566" s="46">
        <v>580</v>
      </c>
      <c r="AC566" s="46">
        <v>838</v>
      </c>
      <c r="AD566" s="46">
        <v>16928600</v>
      </c>
      <c r="AE566" s="46">
        <v>564.08699999999999</v>
      </c>
      <c r="AF566" s="46">
        <v>43.441299999999998</v>
      </c>
      <c r="AG566" s="46">
        <v>440</v>
      </c>
      <c r="AH566" s="46">
        <v>631</v>
      </c>
      <c r="AI566" s="46">
        <v>12774900</v>
      </c>
      <c r="AJ566" s="46">
        <v>516.08399999999995</v>
      </c>
      <c r="AK566" s="46">
        <v>39.478900000000003</v>
      </c>
      <c r="AL566" s="46">
        <v>404</v>
      </c>
      <c r="AM566" s="46">
        <v>577</v>
      </c>
      <c r="AN566" s="46">
        <v>11687800</v>
      </c>
      <c r="AO566" s="46">
        <v>3.0552800000000002</v>
      </c>
      <c r="AP566" s="46">
        <v>0.74752600000000002</v>
      </c>
      <c r="AQ566" s="46">
        <v>1.32592</v>
      </c>
      <c r="AR566" s="46">
        <v>4.8185799999999999</v>
      </c>
      <c r="AS566" s="46">
        <v>69192.899999999994</v>
      </c>
      <c r="AT566" s="46">
        <v>3.2273100000000001</v>
      </c>
      <c r="AU566" s="46">
        <v>1.4356800000000001</v>
      </c>
      <c r="AV566" s="46">
        <v>5.05633</v>
      </c>
      <c r="AW566" s="46">
        <v>0.77397800000000005</v>
      </c>
      <c r="AX566" s="46">
        <v>73089</v>
      </c>
      <c r="AY566" s="46">
        <v>4.6967400000000001</v>
      </c>
      <c r="AZ566" s="46">
        <v>1.0141899999999999</v>
      </c>
      <c r="BA566" s="46">
        <v>2.3631000000000002</v>
      </c>
      <c r="BB566" s="46">
        <v>7.0659599999999996</v>
      </c>
      <c r="BC566" s="46">
        <v>106367</v>
      </c>
    </row>
    <row r="567" spans="1:55" x14ac:dyDescent="0.25">
      <c r="A567" s="49" t="s">
        <v>2983</v>
      </c>
      <c r="B567" s="38" t="s">
        <v>1659</v>
      </c>
      <c r="C567" s="45" t="s">
        <v>2238</v>
      </c>
      <c r="D567" s="46">
        <v>379</v>
      </c>
      <c r="E567" s="80">
        <v>36429</v>
      </c>
      <c r="F567" s="46">
        <v>453.33699999999999</v>
      </c>
      <c r="G567" s="46">
        <v>11.145200000000001</v>
      </c>
      <c r="H567" s="46">
        <v>430</v>
      </c>
      <c r="I567" s="46">
        <v>474</v>
      </c>
      <c r="J567" s="46">
        <v>1268.6300000000001</v>
      </c>
      <c r="K567" s="46">
        <v>7.1757299999999997</v>
      </c>
      <c r="L567" s="46">
        <v>1254</v>
      </c>
      <c r="M567" s="46">
        <v>1284</v>
      </c>
      <c r="N567" s="46">
        <v>200</v>
      </c>
      <c r="O567" s="46">
        <v>0</v>
      </c>
      <c r="P567" s="46">
        <v>200</v>
      </c>
      <c r="Q567" s="46">
        <v>200</v>
      </c>
      <c r="R567" s="46">
        <v>7.1262999999999996</v>
      </c>
      <c r="S567" s="46">
        <v>6.4007399999999999</v>
      </c>
      <c r="T567" s="46">
        <v>3</v>
      </c>
      <c r="U567" s="46">
        <v>45</v>
      </c>
      <c r="V567" s="46">
        <v>47.907800000000002</v>
      </c>
      <c r="W567" s="46">
        <v>16.1953</v>
      </c>
      <c r="X567" s="46">
        <v>13</v>
      </c>
      <c r="Y567" s="46">
        <v>74</v>
      </c>
      <c r="Z567" s="46">
        <v>807.47799999999995</v>
      </c>
      <c r="AA567" s="46">
        <v>72.586200000000005</v>
      </c>
      <c r="AB567" s="46">
        <v>654</v>
      </c>
      <c r="AC567" s="46">
        <v>957</v>
      </c>
      <c r="AD567" s="46">
        <v>29415600</v>
      </c>
      <c r="AE567" s="46">
        <v>614.66600000000005</v>
      </c>
      <c r="AF567" s="46">
        <v>53.3444</v>
      </c>
      <c r="AG567" s="46">
        <v>502</v>
      </c>
      <c r="AH567" s="46">
        <v>725</v>
      </c>
      <c r="AI567" s="46">
        <v>22391700</v>
      </c>
      <c r="AJ567" s="46">
        <v>563.90499999999997</v>
      </c>
      <c r="AK567" s="46">
        <v>48.364800000000002</v>
      </c>
      <c r="AL567" s="46">
        <v>461</v>
      </c>
      <c r="AM567" s="46">
        <v>664</v>
      </c>
      <c r="AN567" s="46">
        <v>20542500</v>
      </c>
      <c r="AO567" s="46">
        <v>7.1718500000000001</v>
      </c>
      <c r="AP567" s="46">
        <v>1.1858</v>
      </c>
      <c r="AQ567" s="46">
        <v>4.9519099999999998</v>
      </c>
      <c r="AR567" s="46">
        <v>12.0251</v>
      </c>
      <c r="AS567" s="46">
        <v>261263</v>
      </c>
      <c r="AT567" s="46">
        <v>7.5071500000000002</v>
      </c>
      <c r="AU567" s="46">
        <v>5.2010899999999998</v>
      </c>
      <c r="AV567" s="46">
        <v>12.5403</v>
      </c>
      <c r="AW567" s="46">
        <v>1.2332799999999999</v>
      </c>
      <c r="AX567" s="46">
        <v>273478</v>
      </c>
      <c r="AY567" s="46">
        <v>10.292199999999999</v>
      </c>
      <c r="AZ567" s="46">
        <v>1.5805800000000001</v>
      </c>
      <c r="BA567" s="46">
        <v>7.3204099999999999</v>
      </c>
      <c r="BB567" s="46">
        <v>16.864899999999999</v>
      </c>
      <c r="BC567" s="46">
        <v>374936</v>
      </c>
    </row>
    <row r="568" spans="1:55" x14ac:dyDescent="0.25">
      <c r="A568" s="49" t="s">
        <v>2984</v>
      </c>
      <c r="B568" s="38" t="s">
        <v>1088</v>
      </c>
      <c r="C568" s="45" t="s">
        <v>2239</v>
      </c>
      <c r="D568" s="46">
        <v>380</v>
      </c>
      <c r="E568" s="80">
        <v>23001</v>
      </c>
      <c r="F568" s="46">
        <v>626.22799999999995</v>
      </c>
      <c r="G568" s="46">
        <v>13.1073</v>
      </c>
      <c r="H568" s="46">
        <v>599</v>
      </c>
      <c r="I568" s="46">
        <v>658</v>
      </c>
      <c r="J568" s="46">
        <v>1110.06</v>
      </c>
      <c r="K568" s="46">
        <v>5.2832600000000003</v>
      </c>
      <c r="L568" s="46">
        <v>1099</v>
      </c>
      <c r="M568" s="46">
        <v>1120</v>
      </c>
      <c r="N568" s="46">
        <v>199.93899999999999</v>
      </c>
      <c r="O568" s="46">
        <v>1.3233999999999999</v>
      </c>
      <c r="P568" s="46">
        <v>171</v>
      </c>
      <c r="Q568" s="46">
        <v>200</v>
      </c>
      <c r="R568" s="46">
        <v>17.053100000000001</v>
      </c>
      <c r="S568" s="46">
        <v>16.115500000000001</v>
      </c>
      <c r="T568" s="46">
        <v>3</v>
      </c>
      <c r="U568" s="46">
        <v>45</v>
      </c>
      <c r="V568" s="46">
        <v>70.069800000000001</v>
      </c>
      <c r="W568" s="46">
        <v>26.831499999999998</v>
      </c>
      <c r="X568" s="46">
        <v>13</v>
      </c>
      <c r="Y568" s="46">
        <v>100</v>
      </c>
      <c r="Z568" s="46">
        <v>1464.18</v>
      </c>
      <c r="AA568" s="46">
        <v>207.81800000000001</v>
      </c>
      <c r="AB568" s="46">
        <v>1057</v>
      </c>
      <c r="AC568" s="46">
        <v>1797</v>
      </c>
      <c r="AD568" s="46">
        <v>33677700</v>
      </c>
      <c r="AE568" s="46">
        <v>1109.26</v>
      </c>
      <c r="AF568" s="46">
        <v>151.672</v>
      </c>
      <c r="AG568" s="46">
        <v>811</v>
      </c>
      <c r="AH568" s="46">
        <v>1354</v>
      </c>
      <c r="AI568" s="46">
        <v>25514200</v>
      </c>
      <c r="AJ568" s="46">
        <v>1016.13</v>
      </c>
      <c r="AK568" s="46">
        <v>137.261</v>
      </c>
      <c r="AL568" s="46">
        <v>745</v>
      </c>
      <c r="AM568" s="46">
        <v>1239</v>
      </c>
      <c r="AN568" s="46">
        <v>23371900</v>
      </c>
      <c r="AO568" s="46">
        <v>18.639099999999999</v>
      </c>
      <c r="AP568" s="46">
        <v>3.1524999999999999</v>
      </c>
      <c r="AQ568" s="46">
        <v>9.5860199999999995</v>
      </c>
      <c r="AR568" s="46">
        <v>33.3872</v>
      </c>
      <c r="AS568" s="46">
        <v>428718</v>
      </c>
      <c r="AT568" s="46">
        <v>19.3871</v>
      </c>
      <c r="AU568" s="46">
        <v>9.9868500000000004</v>
      </c>
      <c r="AV568" s="46">
        <v>34.715400000000002</v>
      </c>
      <c r="AW568" s="46">
        <v>3.2738900000000002</v>
      </c>
      <c r="AX568" s="46">
        <v>445923</v>
      </c>
      <c r="AY568" s="46">
        <v>26.785399999999999</v>
      </c>
      <c r="AZ568" s="46">
        <v>4.3805800000000001</v>
      </c>
      <c r="BA568" s="46">
        <v>14.223800000000001</v>
      </c>
      <c r="BB568" s="46">
        <v>47.136400000000002</v>
      </c>
      <c r="BC568" s="46">
        <v>616091</v>
      </c>
    </row>
    <row r="569" spans="1:55" x14ac:dyDescent="0.25">
      <c r="A569" s="49" t="s">
        <v>2985</v>
      </c>
      <c r="B569" s="38" t="s">
        <v>1287</v>
      </c>
      <c r="C569" s="45" t="s">
        <v>2240</v>
      </c>
      <c r="D569" s="46">
        <v>381</v>
      </c>
      <c r="E569" s="80">
        <v>21515</v>
      </c>
      <c r="F569" s="46">
        <v>300.13600000000002</v>
      </c>
      <c r="G569" s="46">
        <v>4.3338400000000004</v>
      </c>
      <c r="H569" s="46">
        <v>290</v>
      </c>
      <c r="I569" s="46">
        <v>312</v>
      </c>
      <c r="J569" s="46">
        <v>1536.91</v>
      </c>
      <c r="K569" s="46">
        <v>3.4103400000000001</v>
      </c>
      <c r="L569" s="46">
        <v>1529</v>
      </c>
      <c r="M569" s="46">
        <v>1545</v>
      </c>
      <c r="N569" s="46">
        <v>200</v>
      </c>
      <c r="O569" s="46">
        <v>0</v>
      </c>
      <c r="P569" s="46">
        <v>200</v>
      </c>
      <c r="Q569" s="46">
        <v>200</v>
      </c>
      <c r="R569" s="46">
        <v>14.870200000000001</v>
      </c>
      <c r="S569" s="46">
        <v>0.94438500000000003</v>
      </c>
      <c r="T569" s="46">
        <v>8</v>
      </c>
      <c r="U569" s="46">
        <v>15</v>
      </c>
      <c r="V569" s="46">
        <v>52.804299999999998</v>
      </c>
      <c r="W569" s="46">
        <v>2.9252400000000001</v>
      </c>
      <c r="X569" s="46">
        <v>31</v>
      </c>
      <c r="Y569" s="46">
        <v>54</v>
      </c>
      <c r="Z569" s="46">
        <v>433.048</v>
      </c>
      <c r="AA569" s="46">
        <v>7.2936800000000002</v>
      </c>
      <c r="AB569" s="46">
        <v>403</v>
      </c>
      <c r="AC569" s="46">
        <v>451</v>
      </c>
      <c r="AD569" s="46">
        <v>9317030</v>
      </c>
      <c r="AE569" s="46">
        <v>329.24400000000003</v>
      </c>
      <c r="AF569" s="46">
        <v>5.4018699999999997</v>
      </c>
      <c r="AG569" s="46">
        <v>307</v>
      </c>
      <c r="AH569" s="46">
        <v>343</v>
      </c>
      <c r="AI569" s="46">
        <v>7083680</v>
      </c>
      <c r="AJ569" s="46">
        <v>301.93799999999999</v>
      </c>
      <c r="AK569" s="46">
        <v>4.9385899999999996</v>
      </c>
      <c r="AL569" s="46">
        <v>282</v>
      </c>
      <c r="AM569" s="46">
        <v>314</v>
      </c>
      <c r="AN569" s="46">
        <v>6496190</v>
      </c>
      <c r="AO569" s="46">
        <v>1.5923799999999999</v>
      </c>
      <c r="AP569" s="46">
        <v>9.1303800000000004E-2</v>
      </c>
      <c r="AQ569" s="46">
        <v>1.4643699999999999</v>
      </c>
      <c r="AR569" s="46">
        <v>2.0960899999999998</v>
      </c>
      <c r="AS569" s="46">
        <v>34259.9</v>
      </c>
      <c r="AT569" s="46">
        <v>1.7170099999999999</v>
      </c>
      <c r="AU569" s="46">
        <v>1.5849</v>
      </c>
      <c r="AV569" s="46">
        <v>2.2419099999999998</v>
      </c>
      <c r="AW569" s="46">
        <v>9.4965099999999997E-2</v>
      </c>
      <c r="AX569" s="46">
        <v>36941.599999999999</v>
      </c>
      <c r="AY569" s="46">
        <v>2.5915499999999998</v>
      </c>
      <c r="AZ569" s="46">
        <v>0.119368</v>
      </c>
      <c r="BA569" s="46">
        <v>2.4200499999999998</v>
      </c>
      <c r="BB569" s="46">
        <v>3.2258800000000001</v>
      </c>
      <c r="BC569" s="46">
        <v>55757.2</v>
      </c>
    </row>
    <row r="570" spans="1:55" x14ac:dyDescent="0.25">
      <c r="A570" s="49" t="s">
        <v>2986</v>
      </c>
      <c r="B570" s="38" t="s">
        <v>890</v>
      </c>
      <c r="C570" s="45" t="s">
        <v>2241</v>
      </c>
      <c r="D570" s="46">
        <v>382</v>
      </c>
      <c r="E570" s="80">
        <v>33292</v>
      </c>
      <c r="F570" s="46">
        <v>502.72300000000001</v>
      </c>
      <c r="G570" s="46">
        <v>11.268700000000001</v>
      </c>
      <c r="H570" s="46">
        <v>480</v>
      </c>
      <c r="I570" s="46">
        <v>524</v>
      </c>
      <c r="J570" s="46">
        <v>1217.6300000000001</v>
      </c>
      <c r="K570" s="46">
        <v>11.558299999999999</v>
      </c>
      <c r="L570" s="46">
        <v>1195</v>
      </c>
      <c r="M570" s="46">
        <v>1243</v>
      </c>
      <c r="N570" s="46">
        <v>200</v>
      </c>
      <c r="O570" s="46">
        <v>0</v>
      </c>
      <c r="P570" s="46">
        <v>200</v>
      </c>
      <c r="Q570" s="46">
        <v>200</v>
      </c>
      <c r="R570" s="46">
        <v>7.6216200000000001</v>
      </c>
      <c r="S570" s="46">
        <v>6.3382199999999997</v>
      </c>
      <c r="T570" s="46">
        <v>3</v>
      </c>
      <c r="U570" s="46">
        <v>45</v>
      </c>
      <c r="V570" s="46">
        <v>52.439799999999998</v>
      </c>
      <c r="W570" s="46">
        <v>9.4787599999999994</v>
      </c>
      <c r="X570" s="46">
        <v>13</v>
      </c>
      <c r="Y570" s="46">
        <v>60</v>
      </c>
      <c r="Z570" s="46">
        <v>954.73699999999997</v>
      </c>
      <c r="AA570" s="46">
        <v>49.054900000000004</v>
      </c>
      <c r="AB570" s="46">
        <v>751</v>
      </c>
      <c r="AC570" s="46">
        <v>1045</v>
      </c>
      <c r="AD570" s="46">
        <v>31785100</v>
      </c>
      <c r="AE570" s="46">
        <v>726.29700000000003</v>
      </c>
      <c r="AF570" s="46">
        <v>36.297699999999999</v>
      </c>
      <c r="AG570" s="46">
        <v>576</v>
      </c>
      <c r="AH570" s="46">
        <v>794</v>
      </c>
      <c r="AI570" s="46">
        <v>24179900</v>
      </c>
      <c r="AJ570" s="46">
        <v>666.23500000000001</v>
      </c>
      <c r="AK570" s="46">
        <v>32.974499999999999</v>
      </c>
      <c r="AL570" s="46">
        <v>530</v>
      </c>
      <c r="AM570" s="46">
        <v>728</v>
      </c>
      <c r="AN570" s="46">
        <v>22180300</v>
      </c>
      <c r="AO570" s="46">
        <v>9.9991699999999994</v>
      </c>
      <c r="AP570" s="46">
        <v>2.6826400000000001</v>
      </c>
      <c r="AQ570" s="46">
        <v>6.5698999999999996</v>
      </c>
      <c r="AR570" s="46">
        <v>25.3184</v>
      </c>
      <c r="AS570" s="46">
        <v>332892</v>
      </c>
      <c r="AT570" s="46">
        <v>10.4389</v>
      </c>
      <c r="AU570" s="46">
        <v>6.8775000000000004</v>
      </c>
      <c r="AV570" s="46">
        <v>26.373999999999999</v>
      </c>
      <c r="AW570" s="46">
        <v>2.7866</v>
      </c>
      <c r="AX570" s="46">
        <v>347533</v>
      </c>
      <c r="AY570" s="46">
        <v>14.2766</v>
      </c>
      <c r="AZ570" s="46">
        <v>3.6392699999999998</v>
      </c>
      <c r="BA570" s="46">
        <v>9.5791000000000004</v>
      </c>
      <c r="BB570" s="46">
        <v>34.889400000000002</v>
      </c>
      <c r="BC570" s="46">
        <v>475296</v>
      </c>
    </row>
    <row r="571" spans="1:55" x14ac:dyDescent="0.25">
      <c r="A571" s="49" t="s">
        <v>2987</v>
      </c>
      <c r="B571" s="38" t="s">
        <v>2442</v>
      </c>
      <c r="C571" s="45" t="s">
        <v>2242</v>
      </c>
      <c r="D571" s="46">
        <v>383</v>
      </c>
      <c r="E571" s="80">
        <v>3287</v>
      </c>
      <c r="F571" s="46">
        <v>258.31299999999999</v>
      </c>
      <c r="G571" s="46">
        <v>2.4557699999999998</v>
      </c>
      <c r="H571" s="46">
        <v>254</v>
      </c>
      <c r="I571" s="46">
        <v>269</v>
      </c>
      <c r="J571" s="46">
        <v>1565.07</v>
      </c>
      <c r="K571" s="46">
        <v>2.23081</v>
      </c>
      <c r="L571" s="46">
        <v>1559</v>
      </c>
      <c r="M571" s="46">
        <v>1568</v>
      </c>
      <c r="N571" s="46">
        <v>200</v>
      </c>
      <c r="O571" s="46">
        <v>0</v>
      </c>
      <c r="P571" s="46">
        <v>200</v>
      </c>
      <c r="Q571" s="46">
        <v>200</v>
      </c>
      <c r="R571" s="46">
        <v>10.0426</v>
      </c>
      <c r="S571" s="46">
        <v>0.45950600000000003</v>
      </c>
      <c r="T571" s="46">
        <v>10</v>
      </c>
      <c r="U571" s="46">
        <v>15</v>
      </c>
      <c r="V571" s="46">
        <v>52.119300000000003</v>
      </c>
      <c r="W571" s="46">
        <v>1.2866200000000001</v>
      </c>
      <c r="X571" s="46">
        <v>52</v>
      </c>
      <c r="Y571" s="46">
        <v>66</v>
      </c>
      <c r="Z571" s="46">
        <v>378.26400000000001</v>
      </c>
      <c r="AA571" s="46">
        <v>4.5529099999999998</v>
      </c>
      <c r="AB571" s="46">
        <v>373</v>
      </c>
      <c r="AC571" s="46">
        <v>415</v>
      </c>
      <c r="AD571" s="46">
        <v>1243350</v>
      </c>
      <c r="AE571" s="46">
        <v>287.505</v>
      </c>
      <c r="AF571" s="46">
        <v>3.43879</v>
      </c>
      <c r="AG571" s="46">
        <v>283</v>
      </c>
      <c r="AH571" s="46">
        <v>315</v>
      </c>
      <c r="AI571" s="46">
        <v>945028</v>
      </c>
      <c r="AJ571" s="46">
        <v>263.61599999999999</v>
      </c>
      <c r="AK571" s="46">
        <v>3.0990000000000002</v>
      </c>
      <c r="AL571" s="46">
        <v>260</v>
      </c>
      <c r="AM571" s="46">
        <v>288</v>
      </c>
      <c r="AN571" s="46">
        <v>866505</v>
      </c>
      <c r="AO571" s="46">
        <v>1.03457</v>
      </c>
      <c r="AP571" s="46">
        <v>1.92388E-2</v>
      </c>
      <c r="AQ571" s="46">
        <v>0.97468299999999997</v>
      </c>
      <c r="AR571" s="46">
        <v>1.09093</v>
      </c>
      <c r="AS571" s="46">
        <v>3400.63</v>
      </c>
      <c r="AT571" s="46">
        <v>1.13852</v>
      </c>
      <c r="AU571" s="46">
        <v>1.0747500000000001</v>
      </c>
      <c r="AV571" s="46">
        <v>1.1964300000000001</v>
      </c>
      <c r="AW571" s="46">
        <v>1.99212E-2</v>
      </c>
      <c r="AX571" s="46">
        <v>3742.31</v>
      </c>
      <c r="AY571" s="46">
        <v>1.8373299999999999</v>
      </c>
      <c r="AZ571" s="46">
        <v>2.6169100000000001E-2</v>
      </c>
      <c r="BA571" s="46">
        <v>1.7766200000000001</v>
      </c>
      <c r="BB571" s="46">
        <v>1.9142300000000001</v>
      </c>
      <c r="BC571" s="46">
        <v>6039.32</v>
      </c>
    </row>
    <row r="572" spans="1:55" x14ac:dyDescent="0.25">
      <c r="A572" s="49" t="s">
        <v>2988</v>
      </c>
      <c r="B572" s="38" t="s">
        <v>1092</v>
      </c>
      <c r="C572" s="45" t="s">
        <v>2243</v>
      </c>
      <c r="D572" s="46">
        <v>384</v>
      </c>
      <c r="E572" s="80">
        <v>33253</v>
      </c>
      <c r="F572" s="46">
        <v>281.26799999999997</v>
      </c>
      <c r="G572" s="46">
        <v>8.1241299999999992</v>
      </c>
      <c r="H572" s="46">
        <v>262</v>
      </c>
      <c r="I572" s="46">
        <v>297</v>
      </c>
      <c r="J572" s="46">
        <v>1549.44</v>
      </c>
      <c r="K572" s="46">
        <v>5.4476300000000002</v>
      </c>
      <c r="L572" s="46">
        <v>1541</v>
      </c>
      <c r="M572" s="46">
        <v>1564</v>
      </c>
      <c r="N572" s="46">
        <v>200</v>
      </c>
      <c r="O572" s="46">
        <v>0</v>
      </c>
      <c r="P572" s="46">
        <v>200</v>
      </c>
      <c r="Q572" s="46">
        <v>200</v>
      </c>
      <c r="R572" s="46">
        <v>14.5791</v>
      </c>
      <c r="S572" s="46">
        <v>1.3882300000000001</v>
      </c>
      <c r="T572" s="46">
        <v>10</v>
      </c>
      <c r="U572" s="46">
        <v>15</v>
      </c>
      <c r="V572" s="46">
        <v>52.775799999999997</v>
      </c>
      <c r="W572" s="46">
        <v>3.2937500000000002</v>
      </c>
      <c r="X572" s="46">
        <v>40</v>
      </c>
      <c r="Y572" s="46">
        <v>66</v>
      </c>
      <c r="Z572" s="46">
        <v>408.798</v>
      </c>
      <c r="AA572" s="46">
        <v>12.9849</v>
      </c>
      <c r="AB572" s="46">
        <v>366</v>
      </c>
      <c r="AC572" s="46">
        <v>430</v>
      </c>
      <c r="AD572" s="46">
        <v>13593800</v>
      </c>
      <c r="AE572" s="46">
        <v>310.779</v>
      </c>
      <c r="AF572" s="46">
        <v>9.7724700000000002</v>
      </c>
      <c r="AG572" s="46">
        <v>279</v>
      </c>
      <c r="AH572" s="46">
        <v>327</v>
      </c>
      <c r="AI572" s="46">
        <v>10334300</v>
      </c>
      <c r="AJ572" s="46">
        <v>284.97399999999999</v>
      </c>
      <c r="AK572" s="46">
        <v>8.9125300000000003</v>
      </c>
      <c r="AL572" s="46">
        <v>256</v>
      </c>
      <c r="AM572" s="46">
        <v>300</v>
      </c>
      <c r="AN572" s="46">
        <v>9476240</v>
      </c>
      <c r="AO572" s="46">
        <v>1.41299</v>
      </c>
      <c r="AP572" s="46">
        <v>0.122942</v>
      </c>
      <c r="AQ572" s="46">
        <v>0.99651199999999995</v>
      </c>
      <c r="AR572" s="46">
        <v>1.9009199999999999</v>
      </c>
      <c r="AS572" s="46">
        <v>46986.3</v>
      </c>
      <c r="AT572" s="46">
        <v>1.5308999999999999</v>
      </c>
      <c r="AU572" s="46">
        <v>1.0982700000000001</v>
      </c>
      <c r="AV572" s="46">
        <v>2.0385</v>
      </c>
      <c r="AW572" s="46">
        <v>0.12770799999999999</v>
      </c>
      <c r="AX572" s="46">
        <v>50906.9</v>
      </c>
      <c r="AY572" s="46">
        <v>2.34361</v>
      </c>
      <c r="AZ572" s="46">
        <v>0.16050900000000001</v>
      </c>
      <c r="BA572" s="46">
        <v>1.80962</v>
      </c>
      <c r="BB572" s="46">
        <v>2.9643099999999998</v>
      </c>
      <c r="BC572" s="46">
        <v>77932.100000000006</v>
      </c>
    </row>
    <row r="573" spans="1:55" x14ac:dyDescent="0.25">
      <c r="A573" s="49" t="s">
        <v>2989</v>
      </c>
      <c r="B573" s="38" t="s">
        <v>1290</v>
      </c>
      <c r="C573" s="45" t="s">
        <v>2244</v>
      </c>
      <c r="D573" s="46">
        <v>385</v>
      </c>
      <c r="E573" s="80">
        <v>8437</v>
      </c>
      <c r="F573" s="46">
        <v>363.55200000000002</v>
      </c>
      <c r="G573" s="46">
        <v>28.970199999999998</v>
      </c>
      <c r="H573" s="46">
        <v>311</v>
      </c>
      <c r="I573" s="46">
        <v>446</v>
      </c>
      <c r="J573" s="46">
        <v>1546.63</v>
      </c>
      <c r="K573" s="46">
        <v>12.2201</v>
      </c>
      <c r="L573" s="46">
        <v>1517</v>
      </c>
      <c r="M573" s="46">
        <v>1571</v>
      </c>
      <c r="N573" s="46">
        <v>97.945599999999999</v>
      </c>
      <c r="O573" s="46">
        <v>75.8369</v>
      </c>
      <c r="P573" s="46">
        <v>5</v>
      </c>
      <c r="Q573" s="46">
        <v>200</v>
      </c>
      <c r="R573" s="46">
        <v>27.193899999999999</v>
      </c>
      <c r="S573" s="46">
        <v>7.0097399999999999</v>
      </c>
      <c r="T573" s="46">
        <v>8</v>
      </c>
      <c r="U573" s="46">
        <v>33</v>
      </c>
      <c r="V573" s="46">
        <v>94.197299999999998</v>
      </c>
      <c r="W573" s="46">
        <v>10.349500000000001</v>
      </c>
      <c r="X573" s="46">
        <v>60</v>
      </c>
      <c r="Y573" s="46">
        <v>100</v>
      </c>
      <c r="Z573" s="46">
        <v>586.14700000000005</v>
      </c>
      <c r="AA573" s="46">
        <v>36.447800000000001</v>
      </c>
      <c r="AB573" s="46">
        <v>476</v>
      </c>
      <c r="AC573" s="46">
        <v>680</v>
      </c>
      <c r="AD573" s="46">
        <v>4945330</v>
      </c>
      <c r="AE573" s="46">
        <v>441.96100000000001</v>
      </c>
      <c r="AF573" s="46">
        <v>27.2837</v>
      </c>
      <c r="AG573" s="46">
        <v>361</v>
      </c>
      <c r="AH573" s="46">
        <v>512</v>
      </c>
      <c r="AI573" s="46">
        <v>3728830</v>
      </c>
      <c r="AJ573" s="46">
        <v>404.22300000000001</v>
      </c>
      <c r="AK573" s="46">
        <v>24.913599999999999</v>
      </c>
      <c r="AL573" s="46">
        <v>331</v>
      </c>
      <c r="AM573" s="46">
        <v>468</v>
      </c>
      <c r="AN573" s="46">
        <v>3410430</v>
      </c>
      <c r="AO573" s="46">
        <v>1.01651</v>
      </c>
      <c r="AP573" s="46">
        <v>0.72548400000000002</v>
      </c>
      <c r="AQ573" s="46">
        <v>0.21232699999999999</v>
      </c>
      <c r="AR573" s="46">
        <v>3.64941</v>
      </c>
      <c r="AS573" s="46">
        <v>8576.26</v>
      </c>
      <c r="AT573" s="46">
        <v>1.0932900000000001</v>
      </c>
      <c r="AU573" s="46">
        <v>0.22974</v>
      </c>
      <c r="AV573" s="46">
        <v>3.8450199999999999</v>
      </c>
      <c r="AW573" s="46">
        <v>0.77049999999999996</v>
      </c>
      <c r="AX573" s="46">
        <v>9224.1299999999992</v>
      </c>
      <c r="AY573" s="46">
        <v>1.7646200000000001</v>
      </c>
      <c r="AZ573" s="46">
        <v>1.10412</v>
      </c>
      <c r="BA573" s="46">
        <v>0.36339500000000002</v>
      </c>
      <c r="BB573" s="46">
        <v>5.3945499999999997</v>
      </c>
      <c r="BC573" s="46">
        <v>14888.1</v>
      </c>
    </row>
    <row r="574" spans="1:55" x14ac:dyDescent="0.25">
      <c r="A574" s="49" t="s">
        <v>2990</v>
      </c>
      <c r="B574" s="38" t="s">
        <v>567</v>
      </c>
      <c r="C574" s="45" t="s">
        <v>2245</v>
      </c>
      <c r="D574" s="46">
        <v>386</v>
      </c>
      <c r="E574" s="80">
        <v>11743</v>
      </c>
      <c r="F574" s="46">
        <v>276.07900000000001</v>
      </c>
      <c r="G574" s="46">
        <v>8.4367699999999992</v>
      </c>
      <c r="H574" s="46">
        <v>258</v>
      </c>
      <c r="I574" s="46">
        <v>293</v>
      </c>
      <c r="J574" s="46">
        <v>1532.51</v>
      </c>
      <c r="K574" s="46">
        <v>6.6469300000000002</v>
      </c>
      <c r="L574" s="46">
        <v>1517</v>
      </c>
      <c r="M574" s="46">
        <v>1546</v>
      </c>
      <c r="N574" s="46">
        <v>199.39599999999999</v>
      </c>
      <c r="O574" s="46">
        <v>10.4711</v>
      </c>
      <c r="P574" s="46">
        <v>18</v>
      </c>
      <c r="Q574" s="46">
        <v>200</v>
      </c>
      <c r="R574" s="46">
        <v>10.4352</v>
      </c>
      <c r="S574" s="46">
        <v>2.0171800000000002</v>
      </c>
      <c r="T574" s="46">
        <v>4</v>
      </c>
      <c r="U574" s="46">
        <v>15</v>
      </c>
      <c r="V574" s="46">
        <v>51.229300000000002</v>
      </c>
      <c r="W574" s="46">
        <v>3.3811399999999998</v>
      </c>
      <c r="X574" s="46">
        <v>39</v>
      </c>
      <c r="Y574" s="46">
        <v>60</v>
      </c>
      <c r="Z574" s="46">
        <v>409.964</v>
      </c>
      <c r="AA574" s="46">
        <v>13.159000000000001</v>
      </c>
      <c r="AB574" s="46">
        <v>365</v>
      </c>
      <c r="AC574" s="46">
        <v>442</v>
      </c>
      <c r="AD574" s="46">
        <v>4814210</v>
      </c>
      <c r="AE574" s="46">
        <v>311.78699999999998</v>
      </c>
      <c r="AF574" s="46">
        <v>9.9263999999999992</v>
      </c>
      <c r="AG574" s="46">
        <v>278</v>
      </c>
      <c r="AH574" s="46">
        <v>336</v>
      </c>
      <c r="AI574" s="46">
        <v>3661310</v>
      </c>
      <c r="AJ574" s="46">
        <v>285.92099999999999</v>
      </c>
      <c r="AK574" s="46">
        <v>9.0779700000000005</v>
      </c>
      <c r="AL574" s="46">
        <v>255</v>
      </c>
      <c r="AM574" s="46">
        <v>308</v>
      </c>
      <c r="AN574" s="46">
        <v>3357570</v>
      </c>
      <c r="AO574" s="46">
        <v>1.2160200000000001</v>
      </c>
      <c r="AP574" s="46">
        <v>0.15560199999999999</v>
      </c>
      <c r="AQ574" s="46">
        <v>0.24040900000000001</v>
      </c>
      <c r="AR574" s="46">
        <v>1.58</v>
      </c>
      <c r="AS574" s="46">
        <v>14279.8</v>
      </c>
      <c r="AT574" s="46">
        <v>1.3267500000000001</v>
      </c>
      <c r="AU574" s="46">
        <v>0.25938299999999997</v>
      </c>
      <c r="AV574" s="46">
        <v>1.7051400000000001</v>
      </c>
      <c r="AW574" s="46">
        <v>0.16259899999999999</v>
      </c>
      <c r="AX574" s="46">
        <v>15580</v>
      </c>
      <c r="AY574" s="46">
        <v>2.08989</v>
      </c>
      <c r="AZ574" s="46">
        <v>0.216034</v>
      </c>
      <c r="BA574" s="46">
        <v>0.39138200000000001</v>
      </c>
      <c r="BB574" s="46">
        <v>2.5748000000000002</v>
      </c>
      <c r="BC574" s="46">
        <v>24541.5</v>
      </c>
    </row>
    <row r="575" spans="1:55" x14ac:dyDescent="0.25">
      <c r="A575" s="49" t="s">
        <v>2991</v>
      </c>
      <c r="B575" s="38" t="s">
        <v>2443</v>
      </c>
      <c r="C575" s="45" t="s">
        <v>2246</v>
      </c>
      <c r="D575" s="46">
        <v>387</v>
      </c>
      <c r="E575" s="80">
        <v>13201</v>
      </c>
      <c r="F575" s="46">
        <v>299.19499999999999</v>
      </c>
      <c r="G575" s="46">
        <v>8.7254799999999992</v>
      </c>
      <c r="H575" s="46">
        <v>282</v>
      </c>
      <c r="I575" s="46">
        <v>315</v>
      </c>
      <c r="J575" s="46">
        <v>1524.45</v>
      </c>
      <c r="K575" s="46">
        <v>4.3647600000000004</v>
      </c>
      <c r="L575" s="46">
        <v>1515</v>
      </c>
      <c r="M575" s="46">
        <v>1535</v>
      </c>
      <c r="N575" s="46">
        <v>199.941</v>
      </c>
      <c r="O575" s="46">
        <v>3.016</v>
      </c>
      <c r="P575" s="46">
        <v>45</v>
      </c>
      <c r="Q575" s="46">
        <v>200</v>
      </c>
      <c r="R575" s="46">
        <v>9.6681299999999997</v>
      </c>
      <c r="S575" s="46">
        <v>2.5556000000000001</v>
      </c>
      <c r="T575" s="46">
        <v>4</v>
      </c>
      <c r="U575" s="46">
        <v>15</v>
      </c>
      <c r="V575" s="46">
        <v>50.165500000000002</v>
      </c>
      <c r="W575" s="46">
        <v>4.6459200000000003</v>
      </c>
      <c r="X575" s="46">
        <v>39</v>
      </c>
      <c r="Y575" s="46">
        <v>74</v>
      </c>
      <c r="Z575" s="46">
        <v>433.976</v>
      </c>
      <c r="AA575" s="46">
        <v>13.3019</v>
      </c>
      <c r="AB575" s="46">
        <v>394</v>
      </c>
      <c r="AC575" s="46">
        <v>480</v>
      </c>
      <c r="AD575" s="46">
        <v>5728920</v>
      </c>
      <c r="AE575" s="46">
        <v>330.11599999999999</v>
      </c>
      <c r="AF575" s="46">
        <v>9.9096600000000006</v>
      </c>
      <c r="AG575" s="46">
        <v>301</v>
      </c>
      <c r="AH575" s="46">
        <v>363</v>
      </c>
      <c r="AI575" s="46">
        <v>4357870</v>
      </c>
      <c r="AJ575" s="46">
        <v>302.79700000000003</v>
      </c>
      <c r="AK575" s="46">
        <v>9.0160300000000007</v>
      </c>
      <c r="AL575" s="46">
        <v>276</v>
      </c>
      <c r="AM575" s="46">
        <v>333</v>
      </c>
      <c r="AN575" s="46">
        <v>3997220</v>
      </c>
      <c r="AO575" s="46">
        <v>1.3852</v>
      </c>
      <c r="AP575" s="46">
        <v>0.164378</v>
      </c>
      <c r="AQ575" s="46">
        <v>0.33614899999999998</v>
      </c>
      <c r="AR575" s="46">
        <v>1.8666</v>
      </c>
      <c r="AS575" s="46">
        <v>18286</v>
      </c>
      <c r="AT575" s="46">
        <v>1.50264</v>
      </c>
      <c r="AU575" s="46">
        <v>0.35875499999999999</v>
      </c>
      <c r="AV575" s="46">
        <v>2.0017999999999998</v>
      </c>
      <c r="AW575" s="46">
        <v>0.17044200000000001</v>
      </c>
      <c r="AX575" s="46">
        <v>19836.3</v>
      </c>
      <c r="AY575" s="46">
        <v>2.3250600000000001</v>
      </c>
      <c r="AZ575" s="46">
        <v>0.218473</v>
      </c>
      <c r="BA575" s="46">
        <v>0.51794700000000005</v>
      </c>
      <c r="BB575" s="46">
        <v>2.9576799999999999</v>
      </c>
      <c r="BC575" s="46">
        <v>30693.200000000001</v>
      </c>
    </row>
    <row r="576" spans="1:55" x14ac:dyDescent="0.25">
      <c r="A576" s="49" t="s">
        <v>2992</v>
      </c>
      <c r="B576" s="38" t="s">
        <v>284</v>
      </c>
      <c r="C576" s="45" t="s">
        <v>2247</v>
      </c>
      <c r="D576" s="46">
        <v>388</v>
      </c>
      <c r="E576" s="80">
        <v>17914</v>
      </c>
      <c r="F576" s="46">
        <v>302.86500000000001</v>
      </c>
      <c r="G576" s="46">
        <v>14.8658</v>
      </c>
      <c r="H576" s="46">
        <v>272</v>
      </c>
      <c r="I576" s="46">
        <v>338</v>
      </c>
      <c r="J576" s="46">
        <v>1524.03</v>
      </c>
      <c r="K576" s="46">
        <v>12.829800000000001</v>
      </c>
      <c r="L576" s="46">
        <v>1496</v>
      </c>
      <c r="M576" s="46">
        <v>1550</v>
      </c>
      <c r="N576" s="46">
        <v>134.88</v>
      </c>
      <c r="O576" s="46">
        <v>78.340999999999994</v>
      </c>
      <c r="P576" s="46">
        <v>5</v>
      </c>
      <c r="Q576" s="46">
        <v>200</v>
      </c>
      <c r="R576" s="46">
        <v>26.8187</v>
      </c>
      <c r="S576" s="46">
        <v>4.3750200000000001</v>
      </c>
      <c r="T576" s="46">
        <v>8</v>
      </c>
      <c r="U576" s="46">
        <v>33</v>
      </c>
      <c r="V576" s="46">
        <v>92.776300000000006</v>
      </c>
      <c r="W576" s="46">
        <v>9.5349199999999996</v>
      </c>
      <c r="X576" s="46">
        <v>60</v>
      </c>
      <c r="Y576" s="46">
        <v>100</v>
      </c>
      <c r="Z576" s="46">
        <v>532.72799999999995</v>
      </c>
      <c r="AA576" s="46">
        <v>32.740400000000001</v>
      </c>
      <c r="AB576" s="46">
        <v>433</v>
      </c>
      <c r="AC576" s="46">
        <v>611</v>
      </c>
      <c r="AD576" s="46">
        <v>9543290</v>
      </c>
      <c r="AE576" s="46">
        <v>401.77100000000002</v>
      </c>
      <c r="AF576" s="46">
        <v>24.261600000000001</v>
      </c>
      <c r="AG576" s="46">
        <v>328</v>
      </c>
      <c r="AH576" s="46">
        <v>460</v>
      </c>
      <c r="AI576" s="46">
        <v>7197320</v>
      </c>
      <c r="AJ576" s="46">
        <v>367.488</v>
      </c>
      <c r="AK576" s="46">
        <v>22.062000000000001</v>
      </c>
      <c r="AL576" s="46">
        <v>301</v>
      </c>
      <c r="AM576" s="46">
        <v>421</v>
      </c>
      <c r="AN576" s="46">
        <v>6583170</v>
      </c>
      <c r="AO576" s="46">
        <v>0.62441500000000005</v>
      </c>
      <c r="AP576" s="46">
        <v>0.32985599999999998</v>
      </c>
      <c r="AQ576" s="46">
        <v>0.11046499999999999</v>
      </c>
      <c r="AR576" s="46">
        <v>2.22309</v>
      </c>
      <c r="AS576" s="46">
        <v>11185.8</v>
      </c>
      <c r="AT576" s="46">
        <v>0.68753900000000001</v>
      </c>
      <c r="AU576" s="46">
        <v>0.124376</v>
      </c>
      <c r="AV576" s="46">
        <v>2.3666999999999998</v>
      </c>
      <c r="AW576" s="46">
        <v>0.36300300000000002</v>
      </c>
      <c r="AX576" s="46">
        <v>12316.6</v>
      </c>
      <c r="AY576" s="46">
        <v>1.2094499999999999</v>
      </c>
      <c r="AZ576" s="46">
        <v>0.62372700000000003</v>
      </c>
      <c r="BA576" s="46">
        <v>0.22905500000000001</v>
      </c>
      <c r="BB576" s="46">
        <v>3.4849399999999999</v>
      </c>
      <c r="BC576" s="46">
        <v>21666.2</v>
      </c>
    </row>
    <row r="577" spans="1:55" x14ac:dyDescent="0.25">
      <c r="A577" s="49" t="s">
        <v>2993</v>
      </c>
      <c r="B577" s="38" t="s">
        <v>1302</v>
      </c>
      <c r="C577" s="45" t="s">
        <v>2248</v>
      </c>
      <c r="D577" s="46">
        <v>389</v>
      </c>
      <c r="E577" s="80">
        <v>34884</v>
      </c>
      <c r="F577" s="46">
        <v>315.185</v>
      </c>
      <c r="G577" s="46">
        <v>3.8130199999999999</v>
      </c>
      <c r="H577" s="46">
        <v>306</v>
      </c>
      <c r="I577" s="46">
        <v>326</v>
      </c>
      <c r="J577" s="46">
        <v>1477.07</v>
      </c>
      <c r="K577" s="46">
        <v>8.2886500000000005</v>
      </c>
      <c r="L577" s="46">
        <v>1457</v>
      </c>
      <c r="M577" s="46">
        <v>1494</v>
      </c>
      <c r="N577" s="46">
        <v>199.797</v>
      </c>
      <c r="O577" s="46">
        <v>6.08202</v>
      </c>
      <c r="P577" s="46">
        <v>18</v>
      </c>
      <c r="Q577" s="46">
        <v>200</v>
      </c>
      <c r="R577" s="46">
        <v>14.422700000000001</v>
      </c>
      <c r="S577" s="46">
        <v>3.7164799999999998</v>
      </c>
      <c r="T577" s="46">
        <v>3</v>
      </c>
      <c r="U577" s="46">
        <v>19</v>
      </c>
      <c r="V577" s="46">
        <v>69.165599999999998</v>
      </c>
      <c r="W577" s="46">
        <v>6.9309799999999999</v>
      </c>
      <c r="X577" s="46">
        <v>39</v>
      </c>
      <c r="Y577" s="46">
        <v>76</v>
      </c>
      <c r="Z577" s="46">
        <v>522.01199999999994</v>
      </c>
      <c r="AA577" s="46">
        <v>18.679099999999998</v>
      </c>
      <c r="AB577" s="46">
        <v>442</v>
      </c>
      <c r="AC577" s="46">
        <v>557</v>
      </c>
      <c r="AD577" s="46">
        <v>18209900</v>
      </c>
      <c r="AE577" s="46">
        <v>395.59800000000001</v>
      </c>
      <c r="AF577" s="46">
        <v>13.6953</v>
      </c>
      <c r="AG577" s="46">
        <v>337</v>
      </c>
      <c r="AH577" s="46">
        <v>421</v>
      </c>
      <c r="AI577" s="46">
        <v>13800100</v>
      </c>
      <c r="AJ577" s="46">
        <v>362.41300000000001</v>
      </c>
      <c r="AK577" s="46">
        <v>12.421099999999999</v>
      </c>
      <c r="AL577" s="46">
        <v>310</v>
      </c>
      <c r="AM577" s="46">
        <v>386</v>
      </c>
      <c r="AN577" s="46">
        <v>12642400</v>
      </c>
      <c r="AO577" s="46">
        <v>1.43154</v>
      </c>
      <c r="AP577" s="46">
        <v>9.7940200000000005E-2</v>
      </c>
      <c r="AQ577" s="46">
        <v>0.32282699999999998</v>
      </c>
      <c r="AR577" s="46">
        <v>1.7404299999999999</v>
      </c>
      <c r="AS577" s="46">
        <v>49937.9</v>
      </c>
      <c r="AT577" s="46">
        <v>1.54843</v>
      </c>
      <c r="AU577" s="46">
        <v>0.34466799999999997</v>
      </c>
      <c r="AV577" s="46">
        <v>1.86957</v>
      </c>
      <c r="AW577" s="46">
        <v>0.102173</v>
      </c>
      <c r="AX577" s="46">
        <v>54015.5</v>
      </c>
      <c r="AY577" s="46">
        <v>2.43011</v>
      </c>
      <c r="AZ577" s="46">
        <v>0.136266</v>
      </c>
      <c r="BA577" s="46">
        <v>0.50603299999999996</v>
      </c>
      <c r="BB577" s="46">
        <v>2.84259</v>
      </c>
      <c r="BC577" s="46">
        <v>84772</v>
      </c>
    </row>
    <row r="578" spans="1:55" x14ac:dyDescent="0.25">
      <c r="A578" s="49" t="s">
        <v>2994</v>
      </c>
      <c r="B578" s="38" t="s">
        <v>1265</v>
      </c>
      <c r="C578" s="45" t="s">
        <v>2249</v>
      </c>
      <c r="D578" s="46">
        <v>390</v>
      </c>
      <c r="E578" s="80">
        <v>53909</v>
      </c>
      <c r="F578" s="46">
        <v>321.03800000000001</v>
      </c>
      <c r="G578" s="46">
        <v>10.3413</v>
      </c>
      <c r="H578" s="46">
        <v>307</v>
      </c>
      <c r="I578" s="46">
        <v>353</v>
      </c>
      <c r="J578" s="46">
        <v>1387.26</v>
      </c>
      <c r="K578" s="46">
        <v>10.0372</v>
      </c>
      <c r="L578" s="46">
        <v>1366</v>
      </c>
      <c r="M578" s="46">
        <v>1409</v>
      </c>
      <c r="N578" s="46">
        <v>200</v>
      </c>
      <c r="O578" s="46">
        <v>0</v>
      </c>
      <c r="P578" s="46">
        <v>200</v>
      </c>
      <c r="Q578" s="46">
        <v>200</v>
      </c>
      <c r="R578" s="46">
        <v>11.4396</v>
      </c>
      <c r="S578" s="46">
        <v>8.0093700000000005</v>
      </c>
      <c r="T578" s="46">
        <v>3</v>
      </c>
      <c r="U578" s="46">
        <v>33</v>
      </c>
      <c r="V578" s="46">
        <v>65.468000000000004</v>
      </c>
      <c r="W578" s="46">
        <v>10.991400000000001</v>
      </c>
      <c r="X578" s="46">
        <v>39</v>
      </c>
      <c r="Y578" s="46">
        <v>80</v>
      </c>
      <c r="Z578" s="46">
        <v>589.08500000000004</v>
      </c>
      <c r="AA578" s="46">
        <v>34.330800000000004</v>
      </c>
      <c r="AB578" s="46">
        <v>501</v>
      </c>
      <c r="AC578" s="46">
        <v>663</v>
      </c>
      <c r="AD578" s="46">
        <v>31757000</v>
      </c>
      <c r="AE578" s="46">
        <v>446.76100000000002</v>
      </c>
      <c r="AF578" s="46">
        <v>25.254300000000001</v>
      </c>
      <c r="AG578" s="46">
        <v>382</v>
      </c>
      <c r="AH578" s="46">
        <v>502</v>
      </c>
      <c r="AI578" s="46">
        <v>24084400</v>
      </c>
      <c r="AJ578" s="46">
        <v>409.37700000000001</v>
      </c>
      <c r="AK578" s="46">
        <v>22.881900000000002</v>
      </c>
      <c r="AL578" s="46">
        <v>350</v>
      </c>
      <c r="AM578" s="46">
        <v>459</v>
      </c>
      <c r="AN578" s="46">
        <v>22069100</v>
      </c>
      <c r="AO578" s="46">
        <v>1.7578</v>
      </c>
      <c r="AP578" s="46">
        <v>0.39149299999999998</v>
      </c>
      <c r="AQ578" s="46">
        <v>1.2396799999999999</v>
      </c>
      <c r="AR578" s="46">
        <v>2.9378000000000002</v>
      </c>
      <c r="AS578" s="46">
        <v>94761.2</v>
      </c>
      <c r="AT578" s="46">
        <v>1.88744</v>
      </c>
      <c r="AU578" s="46">
        <v>1.3507800000000001</v>
      </c>
      <c r="AV578" s="46">
        <v>3.1089799999999999</v>
      </c>
      <c r="AW578" s="46">
        <v>0.405941</v>
      </c>
      <c r="AX578" s="46">
        <v>101750</v>
      </c>
      <c r="AY578" s="46">
        <v>2.8959800000000002</v>
      </c>
      <c r="AZ578" s="46">
        <v>0.52230699999999997</v>
      </c>
      <c r="BA578" s="46">
        <v>2.1968399999999999</v>
      </c>
      <c r="BB578" s="46">
        <v>4.4840099999999996</v>
      </c>
      <c r="BC578" s="46">
        <v>156119</v>
      </c>
    </row>
    <row r="579" spans="1:55" x14ac:dyDescent="0.25">
      <c r="A579" s="49" t="s">
        <v>2995</v>
      </c>
      <c r="B579" s="38" t="s">
        <v>480</v>
      </c>
      <c r="C579" s="45" t="s">
        <v>2250</v>
      </c>
      <c r="D579" s="46">
        <v>391</v>
      </c>
      <c r="E579" s="80">
        <v>24135</v>
      </c>
      <c r="F579" s="46">
        <v>349.91</v>
      </c>
      <c r="G579" s="46">
        <v>13.841200000000001</v>
      </c>
      <c r="H579" s="46">
        <v>323</v>
      </c>
      <c r="I579" s="46">
        <v>385</v>
      </c>
      <c r="J579" s="46">
        <v>1522.44</v>
      </c>
      <c r="K579" s="46">
        <v>5.4824099999999998</v>
      </c>
      <c r="L579" s="46">
        <v>1510</v>
      </c>
      <c r="M579" s="46">
        <v>1540</v>
      </c>
      <c r="N579" s="46">
        <v>200</v>
      </c>
      <c r="O579" s="46">
        <v>0</v>
      </c>
      <c r="P579" s="46">
        <v>200</v>
      </c>
      <c r="Q579" s="46">
        <v>200</v>
      </c>
      <c r="R579" s="46">
        <v>24.032800000000002</v>
      </c>
      <c r="S579" s="46">
        <v>10.503500000000001</v>
      </c>
      <c r="T579" s="46">
        <v>6</v>
      </c>
      <c r="U579" s="46">
        <v>33</v>
      </c>
      <c r="V579" s="46">
        <v>77.449399999999997</v>
      </c>
      <c r="W579" s="46">
        <v>13.297499999999999</v>
      </c>
      <c r="X579" s="46">
        <v>50</v>
      </c>
      <c r="Y579" s="46">
        <v>100</v>
      </c>
      <c r="Z579" s="46">
        <v>546.18100000000004</v>
      </c>
      <c r="AA579" s="46">
        <v>36.9846</v>
      </c>
      <c r="AB579" s="46">
        <v>477</v>
      </c>
      <c r="AC579" s="46">
        <v>642</v>
      </c>
      <c r="AD579" s="46">
        <v>13182100</v>
      </c>
      <c r="AE579" s="46">
        <v>413.21100000000001</v>
      </c>
      <c r="AF579" s="46">
        <v>26.917999999999999</v>
      </c>
      <c r="AG579" s="46">
        <v>363</v>
      </c>
      <c r="AH579" s="46">
        <v>483</v>
      </c>
      <c r="AI579" s="46">
        <v>9972850</v>
      </c>
      <c r="AJ579" s="46">
        <v>378.32299999999998</v>
      </c>
      <c r="AK579" s="46">
        <v>24.329499999999999</v>
      </c>
      <c r="AL579" s="46">
        <v>333</v>
      </c>
      <c r="AM579" s="46">
        <v>442</v>
      </c>
      <c r="AN579" s="46">
        <v>9130840</v>
      </c>
      <c r="AO579" s="46">
        <v>2.1715800000000001</v>
      </c>
      <c r="AP579" s="46">
        <v>0.40678300000000001</v>
      </c>
      <c r="AQ579" s="46">
        <v>1.4712799999999999</v>
      </c>
      <c r="AR579" s="46">
        <v>4.0530900000000001</v>
      </c>
      <c r="AS579" s="46">
        <v>52411.1</v>
      </c>
      <c r="AT579" s="46">
        <v>2.3136899999999998</v>
      </c>
      <c r="AU579" s="46">
        <v>1.5850500000000001</v>
      </c>
      <c r="AV579" s="46">
        <v>4.2663000000000002</v>
      </c>
      <c r="AW579" s="46">
        <v>0.42253499999999999</v>
      </c>
      <c r="AX579" s="46">
        <v>55840.9</v>
      </c>
      <c r="AY579" s="46">
        <v>3.4074</v>
      </c>
      <c r="AZ579" s="46">
        <v>0.53460200000000002</v>
      </c>
      <c r="BA579" s="46">
        <v>2.5066299999999999</v>
      </c>
      <c r="BB579" s="46">
        <v>5.8784400000000003</v>
      </c>
      <c r="BC579" s="46">
        <v>82237.600000000006</v>
      </c>
    </row>
    <row r="580" spans="1:55" x14ac:dyDescent="0.25">
      <c r="A580" s="49" t="s">
        <v>2996</v>
      </c>
      <c r="B580" s="38" t="s">
        <v>655</v>
      </c>
      <c r="C580" s="45" t="s">
        <v>1769</v>
      </c>
      <c r="D580" s="46">
        <v>392</v>
      </c>
      <c r="E580" s="80">
        <v>10531</v>
      </c>
      <c r="F580" s="46">
        <v>279.077</v>
      </c>
      <c r="G580" s="46">
        <v>13.135300000000001</v>
      </c>
      <c r="H580" s="46">
        <v>260</v>
      </c>
      <c r="I580" s="46">
        <v>322</v>
      </c>
      <c r="J580" s="46">
        <v>1411.1</v>
      </c>
      <c r="K580" s="46">
        <v>10.8531</v>
      </c>
      <c r="L580" s="46">
        <v>1387</v>
      </c>
      <c r="M580" s="46">
        <v>1430</v>
      </c>
      <c r="N580" s="46">
        <v>199.02799999999999</v>
      </c>
      <c r="O580" s="46">
        <v>12.235099999999999</v>
      </c>
      <c r="P580" s="46">
        <v>45</v>
      </c>
      <c r="Q580" s="46">
        <v>200</v>
      </c>
      <c r="R580" s="46">
        <v>15.493600000000001</v>
      </c>
      <c r="S580" s="46">
        <v>3.2187800000000002</v>
      </c>
      <c r="T580" s="46">
        <v>3</v>
      </c>
      <c r="U580" s="46">
        <v>33</v>
      </c>
      <c r="V580" s="46">
        <v>68.639300000000006</v>
      </c>
      <c r="W580" s="46">
        <v>9.2393999999999998</v>
      </c>
      <c r="X580" s="46">
        <v>13</v>
      </c>
      <c r="Y580" s="46">
        <v>80</v>
      </c>
      <c r="Z580" s="46">
        <v>528.65099999999995</v>
      </c>
      <c r="AA580" s="46">
        <v>43.215000000000003</v>
      </c>
      <c r="AB580" s="46">
        <v>389</v>
      </c>
      <c r="AC580" s="46">
        <v>629</v>
      </c>
      <c r="AD580" s="46">
        <v>5567220</v>
      </c>
      <c r="AE580" s="46">
        <v>400.69099999999997</v>
      </c>
      <c r="AF580" s="46">
        <v>32.096400000000003</v>
      </c>
      <c r="AG580" s="46">
        <v>298</v>
      </c>
      <c r="AH580" s="46">
        <v>476</v>
      </c>
      <c r="AI580" s="46">
        <v>4219680</v>
      </c>
      <c r="AJ580" s="46">
        <v>367.05900000000003</v>
      </c>
      <c r="AK580" s="46">
        <v>29.237100000000002</v>
      </c>
      <c r="AL580" s="46">
        <v>274</v>
      </c>
      <c r="AM580" s="46">
        <v>436</v>
      </c>
      <c r="AN580" s="46">
        <v>3865500</v>
      </c>
      <c r="AO580" s="46">
        <v>1.2823100000000001</v>
      </c>
      <c r="AP580" s="46">
        <v>0.20618600000000001</v>
      </c>
      <c r="AQ580" s="46">
        <v>0.40856300000000001</v>
      </c>
      <c r="AR580" s="46">
        <v>1.88612</v>
      </c>
      <c r="AS580" s="46">
        <v>13504</v>
      </c>
      <c r="AT580" s="46">
        <v>1.39374</v>
      </c>
      <c r="AU580" s="46">
        <v>0.43367299999999998</v>
      </c>
      <c r="AV580" s="46">
        <v>2.0282</v>
      </c>
      <c r="AW580" s="46">
        <v>0.215752</v>
      </c>
      <c r="AX580" s="46">
        <v>14677.5</v>
      </c>
      <c r="AY580" s="46">
        <v>2.2362700000000002</v>
      </c>
      <c r="AZ580" s="46">
        <v>0.26357000000000003</v>
      </c>
      <c r="BA580" s="46">
        <v>0.773617</v>
      </c>
      <c r="BB580" s="46">
        <v>2.96495</v>
      </c>
      <c r="BC580" s="46">
        <v>23550.2</v>
      </c>
    </row>
    <row r="581" spans="1:55" x14ac:dyDescent="0.25">
      <c r="A581" s="49" t="s">
        <v>2997</v>
      </c>
      <c r="B581" s="38" t="s">
        <v>1322</v>
      </c>
      <c r="C581" s="45" t="s">
        <v>2251</v>
      </c>
      <c r="D581" s="46">
        <v>393</v>
      </c>
      <c r="E581" s="80">
        <v>10662</v>
      </c>
      <c r="F581" s="46">
        <v>252.40299999999999</v>
      </c>
      <c r="G581" s="46">
        <v>4.2447900000000001</v>
      </c>
      <c r="H581" s="46">
        <v>246</v>
      </c>
      <c r="I581" s="46">
        <v>263</v>
      </c>
      <c r="J581" s="46">
        <v>1473.63</v>
      </c>
      <c r="K581" s="46">
        <v>2.0583200000000001</v>
      </c>
      <c r="L581" s="46">
        <v>1465</v>
      </c>
      <c r="M581" s="46">
        <v>1479</v>
      </c>
      <c r="N581" s="46">
        <v>200</v>
      </c>
      <c r="O581" s="46">
        <v>0</v>
      </c>
      <c r="P581" s="46">
        <v>200</v>
      </c>
      <c r="Q581" s="46">
        <v>200</v>
      </c>
      <c r="R581" s="46">
        <v>7.9128999999999996</v>
      </c>
      <c r="S581" s="46">
        <v>4.3305199999999999</v>
      </c>
      <c r="T581" s="46">
        <v>5</v>
      </c>
      <c r="U581" s="46">
        <v>45</v>
      </c>
      <c r="V581" s="46">
        <v>55.255000000000003</v>
      </c>
      <c r="W581" s="46">
        <v>4.5585199999999997</v>
      </c>
      <c r="X581" s="46">
        <v>49</v>
      </c>
      <c r="Y581" s="46">
        <v>72</v>
      </c>
      <c r="Z581" s="46">
        <v>426.02600000000001</v>
      </c>
      <c r="AA581" s="46">
        <v>9.0706399999999991</v>
      </c>
      <c r="AB581" s="46">
        <v>408</v>
      </c>
      <c r="AC581" s="46">
        <v>464</v>
      </c>
      <c r="AD581" s="46">
        <v>4534190</v>
      </c>
      <c r="AE581" s="46">
        <v>323.75799999999998</v>
      </c>
      <c r="AF581" s="46">
        <v>6.6180199999999996</v>
      </c>
      <c r="AG581" s="46">
        <v>311</v>
      </c>
      <c r="AH581" s="46">
        <v>351</v>
      </c>
      <c r="AI581" s="46">
        <v>3445760</v>
      </c>
      <c r="AJ581" s="46">
        <v>296.83800000000002</v>
      </c>
      <c r="AK581" s="46">
        <v>5.99756</v>
      </c>
      <c r="AL581" s="46">
        <v>285</v>
      </c>
      <c r="AM581" s="46">
        <v>322</v>
      </c>
      <c r="AN581" s="46">
        <v>3159250</v>
      </c>
      <c r="AO581" s="46">
        <v>0.85867700000000002</v>
      </c>
      <c r="AP581" s="46">
        <v>0.12700600000000001</v>
      </c>
      <c r="AQ581" s="46">
        <v>0.63966800000000001</v>
      </c>
      <c r="AR581" s="46">
        <v>2.30294</v>
      </c>
      <c r="AS581" s="46">
        <v>9138.9</v>
      </c>
      <c r="AT581" s="46">
        <v>0.95622399999999996</v>
      </c>
      <c r="AU581" s="46">
        <v>0.72818499999999997</v>
      </c>
      <c r="AV581" s="46">
        <v>2.4540500000000001</v>
      </c>
      <c r="AW581" s="46">
        <v>0.131573</v>
      </c>
      <c r="AX581" s="46">
        <v>10177.1</v>
      </c>
      <c r="AY581" s="46">
        <v>1.63862</v>
      </c>
      <c r="AZ581" s="46">
        <v>0.16494400000000001</v>
      </c>
      <c r="BA581" s="46">
        <v>1.36198</v>
      </c>
      <c r="BB581" s="46">
        <v>3.4979</v>
      </c>
      <c r="BC581" s="46">
        <v>17439.8</v>
      </c>
    </row>
    <row r="582" spans="1:55" x14ac:dyDescent="0.25">
      <c r="A582" s="49" t="s">
        <v>2998</v>
      </c>
      <c r="B582" s="38" t="s">
        <v>2444</v>
      </c>
      <c r="C582" s="45" t="s">
        <v>2252</v>
      </c>
      <c r="D582" s="46">
        <v>394</v>
      </c>
      <c r="E582" s="80">
        <v>18083</v>
      </c>
      <c r="F582" s="46">
        <v>308.25099999999998</v>
      </c>
      <c r="G582" s="46">
        <v>10.7219</v>
      </c>
      <c r="H582" s="46">
        <v>291</v>
      </c>
      <c r="I582" s="46">
        <v>334</v>
      </c>
      <c r="J582" s="46">
        <v>1488.36</v>
      </c>
      <c r="K582" s="46">
        <v>7.5185199999999996</v>
      </c>
      <c r="L582" s="46">
        <v>1470</v>
      </c>
      <c r="M582" s="46">
        <v>1501</v>
      </c>
      <c r="N582" s="46">
        <v>199.96</v>
      </c>
      <c r="O582" s="46">
        <v>2.7065600000000001</v>
      </c>
      <c r="P582" s="46">
        <v>18</v>
      </c>
      <c r="Q582" s="46">
        <v>200</v>
      </c>
      <c r="R582" s="46">
        <v>12.2143</v>
      </c>
      <c r="S582" s="46">
        <v>1.1916199999999999</v>
      </c>
      <c r="T582" s="46">
        <v>11</v>
      </c>
      <c r="U582" s="46">
        <v>15</v>
      </c>
      <c r="V582" s="46">
        <v>49.896799999999999</v>
      </c>
      <c r="W582" s="46">
        <v>3.4075799999999998</v>
      </c>
      <c r="X582" s="46">
        <v>42</v>
      </c>
      <c r="Y582" s="46">
        <v>60</v>
      </c>
      <c r="Z582" s="46">
        <v>463.27800000000002</v>
      </c>
      <c r="AA582" s="46">
        <v>17.159700000000001</v>
      </c>
      <c r="AB582" s="46">
        <v>435</v>
      </c>
      <c r="AC582" s="46">
        <v>511</v>
      </c>
      <c r="AD582" s="46">
        <v>8377450</v>
      </c>
      <c r="AE582" s="46">
        <v>352.44499999999999</v>
      </c>
      <c r="AF582" s="46">
        <v>12.9689</v>
      </c>
      <c r="AG582" s="46">
        <v>331</v>
      </c>
      <c r="AH582" s="46">
        <v>388</v>
      </c>
      <c r="AI582" s="46">
        <v>6373260</v>
      </c>
      <c r="AJ582" s="46">
        <v>323.26100000000002</v>
      </c>
      <c r="AK582" s="46">
        <v>11.831099999999999</v>
      </c>
      <c r="AL582" s="46">
        <v>304</v>
      </c>
      <c r="AM582" s="46">
        <v>356</v>
      </c>
      <c r="AN582" s="46">
        <v>5845530</v>
      </c>
      <c r="AO582" s="46">
        <v>1.7834300000000001</v>
      </c>
      <c r="AP582" s="46">
        <v>0.27208399999999999</v>
      </c>
      <c r="AQ582" s="46">
        <v>0.35795900000000003</v>
      </c>
      <c r="AR582" s="46">
        <v>2.7978999999999998</v>
      </c>
      <c r="AS582" s="46">
        <v>32249.7</v>
      </c>
      <c r="AT582" s="46">
        <v>1.9157599999999999</v>
      </c>
      <c r="AU582" s="46">
        <v>0.38131700000000002</v>
      </c>
      <c r="AV582" s="46">
        <v>2.9689999999999999</v>
      </c>
      <c r="AW582" s="46">
        <v>0.28242699999999998</v>
      </c>
      <c r="AX582" s="46">
        <v>34642.699999999997</v>
      </c>
      <c r="AY582" s="46">
        <v>2.8604799999999999</v>
      </c>
      <c r="AZ582" s="46">
        <v>0.36150900000000002</v>
      </c>
      <c r="BA582" s="46">
        <v>0.56665200000000004</v>
      </c>
      <c r="BB582" s="46">
        <v>4.1987300000000003</v>
      </c>
      <c r="BC582" s="46">
        <v>51726.1</v>
      </c>
    </row>
    <row r="583" spans="1:55" x14ac:dyDescent="0.25">
      <c r="A583" s="49" t="s">
        <v>2999</v>
      </c>
      <c r="B583" s="38" t="s">
        <v>2445</v>
      </c>
      <c r="C583" s="45" t="s">
        <v>2253</v>
      </c>
      <c r="D583" s="46">
        <v>395</v>
      </c>
      <c r="E583" s="80">
        <v>8380</v>
      </c>
      <c r="F583" s="46">
        <v>404.69900000000001</v>
      </c>
      <c r="G583" s="46">
        <v>18.563500000000001</v>
      </c>
      <c r="H583" s="46">
        <v>380</v>
      </c>
      <c r="I583" s="46">
        <v>450</v>
      </c>
      <c r="J583" s="46">
        <v>1379.53</v>
      </c>
      <c r="K583" s="46">
        <v>6.2682799999999999</v>
      </c>
      <c r="L583" s="46">
        <v>1365</v>
      </c>
      <c r="M583" s="46">
        <v>1389</v>
      </c>
      <c r="N583" s="46">
        <v>200</v>
      </c>
      <c r="O583" s="46">
        <v>0</v>
      </c>
      <c r="P583" s="46">
        <v>200</v>
      </c>
      <c r="Q583" s="46">
        <v>200</v>
      </c>
      <c r="R583" s="46">
        <v>16.531700000000001</v>
      </c>
      <c r="S583" s="46">
        <v>9.5800599999999996</v>
      </c>
      <c r="T583" s="46">
        <v>8</v>
      </c>
      <c r="U583" s="46">
        <v>45</v>
      </c>
      <c r="V583" s="46">
        <v>83.195700000000002</v>
      </c>
      <c r="W583" s="46">
        <v>11.300599999999999</v>
      </c>
      <c r="X583" s="46">
        <v>50</v>
      </c>
      <c r="Y583" s="46">
        <v>100</v>
      </c>
      <c r="Z583" s="46">
        <v>722.96699999999998</v>
      </c>
      <c r="AA583" s="46">
        <v>34.380800000000001</v>
      </c>
      <c r="AB583" s="46">
        <v>613</v>
      </c>
      <c r="AC583" s="46">
        <v>814</v>
      </c>
      <c r="AD583" s="46">
        <v>6054130</v>
      </c>
      <c r="AE583" s="46">
        <v>547.33600000000001</v>
      </c>
      <c r="AF583" s="46">
        <v>24.790700000000001</v>
      </c>
      <c r="AG583" s="46">
        <v>467</v>
      </c>
      <c r="AH583" s="46">
        <v>614</v>
      </c>
      <c r="AI583" s="46">
        <v>4583390</v>
      </c>
      <c r="AJ583" s="46">
        <v>501.303</v>
      </c>
      <c r="AK583" s="46">
        <v>22.38</v>
      </c>
      <c r="AL583" s="46">
        <v>428</v>
      </c>
      <c r="AM583" s="46">
        <v>562</v>
      </c>
      <c r="AN583" s="46">
        <v>4197910</v>
      </c>
      <c r="AO583" s="46">
        <v>3.5891999999999999</v>
      </c>
      <c r="AP583" s="46">
        <v>0.77586500000000003</v>
      </c>
      <c r="AQ583" s="46">
        <v>2.4336099999999998</v>
      </c>
      <c r="AR583" s="46">
        <v>7.0720499999999999</v>
      </c>
      <c r="AS583" s="46">
        <v>30056</v>
      </c>
      <c r="AT583" s="46">
        <v>3.7746200000000001</v>
      </c>
      <c r="AU583" s="46">
        <v>2.5825100000000001</v>
      </c>
      <c r="AV583" s="46">
        <v>7.39975</v>
      </c>
      <c r="AW583" s="46">
        <v>0.79845900000000003</v>
      </c>
      <c r="AX583" s="46">
        <v>31608.6</v>
      </c>
      <c r="AY583" s="46">
        <v>5.3174799999999998</v>
      </c>
      <c r="AZ583" s="46">
        <v>0.963225</v>
      </c>
      <c r="BA583" s="46">
        <v>3.8660199999999998</v>
      </c>
      <c r="BB583" s="46">
        <v>9.9738600000000002</v>
      </c>
      <c r="BC583" s="46">
        <v>44528.6</v>
      </c>
    </row>
    <row r="584" spans="1:55" x14ac:dyDescent="0.25">
      <c r="A584" s="49" t="s">
        <v>3000</v>
      </c>
      <c r="B584" s="38" t="s">
        <v>1024</v>
      </c>
      <c r="C584" s="45" t="s">
        <v>2254</v>
      </c>
      <c r="D584" s="46">
        <v>396</v>
      </c>
      <c r="E584" s="80">
        <v>27056</v>
      </c>
      <c r="F584" s="46">
        <v>377.61900000000003</v>
      </c>
      <c r="G584" s="46">
        <v>8.6671700000000005</v>
      </c>
      <c r="H584" s="46">
        <v>355</v>
      </c>
      <c r="I584" s="46">
        <v>405</v>
      </c>
      <c r="J584" s="46">
        <v>1394.18</v>
      </c>
      <c r="K584" s="46">
        <v>4.5119699999999998</v>
      </c>
      <c r="L584" s="46">
        <v>1383</v>
      </c>
      <c r="M584" s="46">
        <v>1404</v>
      </c>
      <c r="N584" s="46">
        <v>200</v>
      </c>
      <c r="O584" s="46">
        <v>0</v>
      </c>
      <c r="P584" s="46">
        <v>200</v>
      </c>
      <c r="Q584" s="46">
        <v>200</v>
      </c>
      <c r="R584" s="46">
        <v>21.611699999999999</v>
      </c>
      <c r="S584" s="46">
        <v>8.4227100000000004</v>
      </c>
      <c r="T584" s="46">
        <v>3</v>
      </c>
      <c r="U584" s="46">
        <v>45</v>
      </c>
      <c r="V584" s="46">
        <v>89.314300000000003</v>
      </c>
      <c r="W584" s="46">
        <v>13.5708</v>
      </c>
      <c r="X584" s="46">
        <v>13</v>
      </c>
      <c r="Y584" s="46">
        <v>100</v>
      </c>
      <c r="Z584" s="46">
        <v>727.13900000000001</v>
      </c>
      <c r="AA584" s="46">
        <v>45.481699999999996</v>
      </c>
      <c r="AB584" s="46">
        <v>484</v>
      </c>
      <c r="AC584" s="46">
        <v>804</v>
      </c>
      <c r="AD584" s="46">
        <v>19663300</v>
      </c>
      <c r="AE584" s="46">
        <v>548.86900000000003</v>
      </c>
      <c r="AF584" s="46">
        <v>32.998800000000003</v>
      </c>
      <c r="AG584" s="46">
        <v>371</v>
      </c>
      <c r="AH584" s="46">
        <v>606</v>
      </c>
      <c r="AI584" s="46">
        <v>14842500</v>
      </c>
      <c r="AJ584" s="46">
        <v>502.18599999999998</v>
      </c>
      <c r="AK584" s="46">
        <v>29.803899999999999</v>
      </c>
      <c r="AL584" s="46">
        <v>341</v>
      </c>
      <c r="AM584" s="46">
        <v>554</v>
      </c>
      <c r="AN584" s="46">
        <v>13580100</v>
      </c>
      <c r="AO584" s="46">
        <v>2.76145</v>
      </c>
      <c r="AP584" s="46">
        <v>0.43708000000000002</v>
      </c>
      <c r="AQ584" s="46">
        <v>2.1893899999999999</v>
      </c>
      <c r="AR584" s="46">
        <v>6.1949899999999998</v>
      </c>
      <c r="AS584" s="46">
        <v>74675</v>
      </c>
      <c r="AT584" s="46">
        <v>2.9234</v>
      </c>
      <c r="AU584" s="46">
        <v>2.3302</v>
      </c>
      <c r="AV584" s="46">
        <v>6.4924099999999996</v>
      </c>
      <c r="AW584" s="46">
        <v>0.45400499999999999</v>
      </c>
      <c r="AX584" s="46">
        <v>79054.600000000006</v>
      </c>
      <c r="AY584" s="46">
        <v>4.2909699999999997</v>
      </c>
      <c r="AZ584" s="46">
        <v>0.573384</v>
      </c>
      <c r="BA584" s="46">
        <v>3.5310100000000002</v>
      </c>
      <c r="BB584" s="46">
        <v>8.7852300000000003</v>
      </c>
      <c r="BC584" s="46">
        <v>116036</v>
      </c>
    </row>
    <row r="585" spans="1:55" x14ac:dyDescent="0.25">
      <c r="A585" s="49" t="s">
        <v>3001</v>
      </c>
      <c r="B585" s="38" t="s">
        <v>780</v>
      </c>
      <c r="C585" s="45" t="s">
        <v>2255</v>
      </c>
      <c r="D585" s="46">
        <v>398</v>
      </c>
      <c r="E585" s="80">
        <v>40213</v>
      </c>
      <c r="F585" s="46">
        <v>383.32</v>
      </c>
      <c r="G585" s="46">
        <v>11.171799999999999</v>
      </c>
      <c r="H585" s="46">
        <v>363</v>
      </c>
      <c r="I585" s="46">
        <v>403</v>
      </c>
      <c r="J585" s="46">
        <v>1325.39</v>
      </c>
      <c r="K585" s="46">
        <v>8.6732399999999998</v>
      </c>
      <c r="L585" s="46">
        <v>1309</v>
      </c>
      <c r="M585" s="46">
        <v>1345</v>
      </c>
      <c r="N585" s="46">
        <v>200</v>
      </c>
      <c r="O585" s="46">
        <v>0</v>
      </c>
      <c r="P585" s="46">
        <v>200</v>
      </c>
      <c r="Q585" s="46">
        <v>200</v>
      </c>
      <c r="R585" s="46">
        <v>9.5435800000000004</v>
      </c>
      <c r="S585" s="46">
        <v>5.9916200000000002</v>
      </c>
      <c r="T585" s="46">
        <v>3</v>
      </c>
      <c r="U585" s="46">
        <v>33</v>
      </c>
      <c r="V585" s="46">
        <v>56.910800000000002</v>
      </c>
      <c r="W585" s="46">
        <v>11.179399999999999</v>
      </c>
      <c r="X585" s="46">
        <v>31</v>
      </c>
      <c r="Y585" s="46">
        <v>85</v>
      </c>
      <c r="Z585" s="46">
        <v>693.34100000000001</v>
      </c>
      <c r="AA585" s="46">
        <v>31.028500000000001</v>
      </c>
      <c r="AB585" s="46">
        <v>623</v>
      </c>
      <c r="AC585" s="46">
        <v>792</v>
      </c>
      <c r="AD585" s="46">
        <v>27881300</v>
      </c>
      <c r="AE585" s="46">
        <v>526.84</v>
      </c>
      <c r="AF585" s="46">
        <v>22.618500000000001</v>
      </c>
      <c r="AG585" s="46">
        <v>474</v>
      </c>
      <c r="AH585" s="46">
        <v>600</v>
      </c>
      <c r="AI585" s="46">
        <v>21185800</v>
      </c>
      <c r="AJ585" s="46">
        <v>483.06799999999998</v>
      </c>
      <c r="AK585" s="46">
        <v>20.462599999999998</v>
      </c>
      <c r="AL585" s="46">
        <v>435</v>
      </c>
      <c r="AM585" s="46">
        <v>549</v>
      </c>
      <c r="AN585" s="46">
        <v>19425600</v>
      </c>
      <c r="AO585" s="46">
        <v>3.9712000000000001</v>
      </c>
      <c r="AP585" s="46">
        <v>0.43945499999999998</v>
      </c>
      <c r="AQ585" s="46">
        <v>2.9174000000000002</v>
      </c>
      <c r="AR585" s="46">
        <v>5.2282000000000002</v>
      </c>
      <c r="AS585" s="46">
        <v>159694</v>
      </c>
      <c r="AT585" s="46">
        <v>4.1840599999999997</v>
      </c>
      <c r="AU585" s="46">
        <v>3.0863999999999998</v>
      </c>
      <c r="AV585" s="46">
        <v>5.4858099999999999</v>
      </c>
      <c r="AW585" s="46">
        <v>0.45671899999999999</v>
      </c>
      <c r="AX585" s="46">
        <v>168254</v>
      </c>
      <c r="AY585" s="46">
        <v>5.9006100000000004</v>
      </c>
      <c r="AZ585" s="46">
        <v>0.58910499999999999</v>
      </c>
      <c r="BA585" s="46">
        <v>4.4916400000000003</v>
      </c>
      <c r="BB585" s="46">
        <v>7.6142200000000004</v>
      </c>
      <c r="BC585" s="46">
        <v>237281</v>
      </c>
    </row>
    <row r="586" spans="1:55" x14ac:dyDescent="0.25">
      <c r="A586" s="49" t="s">
        <v>3002</v>
      </c>
      <c r="B586" s="38" t="s">
        <v>1365</v>
      </c>
      <c r="C586" s="45" t="s">
        <v>2256</v>
      </c>
      <c r="D586" s="46">
        <v>399</v>
      </c>
      <c r="E586" s="80">
        <v>2527</v>
      </c>
      <c r="F586" s="46">
        <v>268.64400000000001</v>
      </c>
      <c r="G586" s="46">
        <v>1.59707</v>
      </c>
      <c r="H586" s="46">
        <v>260</v>
      </c>
      <c r="I586" s="46">
        <v>271</v>
      </c>
      <c r="J586" s="46">
        <v>1560.18</v>
      </c>
      <c r="K586" s="46">
        <v>0.75390100000000004</v>
      </c>
      <c r="L586" s="46">
        <v>1559</v>
      </c>
      <c r="M586" s="46">
        <v>1565</v>
      </c>
      <c r="N586" s="46">
        <v>200</v>
      </c>
      <c r="O586" s="46">
        <v>0</v>
      </c>
      <c r="P586" s="46">
        <v>200</v>
      </c>
      <c r="Q586" s="46">
        <v>200</v>
      </c>
      <c r="R586" s="46">
        <v>11.848000000000001</v>
      </c>
      <c r="S586" s="46">
        <v>2.4134899999999999</v>
      </c>
      <c r="T586" s="46">
        <v>10</v>
      </c>
      <c r="U586" s="46">
        <v>15</v>
      </c>
      <c r="V586" s="46">
        <v>56.113199999999999</v>
      </c>
      <c r="W586" s="46">
        <v>7.6621800000000002</v>
      </c>
      <c r="X586" s="46">
        <v>49</v>
      </c>
      <c r="Y586" s="46">
        <v>66</v>
      </c>
      <c r="Z586" s="46">
        <v>397.55799999999999</v>
      </c>
      <c r="AA586" s="46">
        <v>14.604900000000001</v>
      </c>
      <c r="AB586" s="46">
        <v>380</v>
      </c>
      <c r="AC586" s="46">
        <v>418</v>
      </c>
      <c r="AD586" s="46">
        <v>1004630</v>
      </c>
      <c r="AE586" s="46">
        <v>302.16199999999998</v>
      </c>
      <c r="AF586" s="46">
        <v>10.707800000000001</v>
      </c>
      <c r="AG586" s="46">
        <v>289</v>
      </c>
      <c r="AH586" s="46">
        <v>317</v>
      </c>
      <c r="AI586" s="46">
        <v>763563</v>
      </c>
      <c r="AJ586" s="46">
        <v>276.95499999999998</v>
      </c>
      <c r="AK586" s="46">
        <v>9.5501699999999996</v>
      </c>
      <c r="AL586" s="46">
        <v>265</v>
      </c>
      <c r="AM586" s="46">
        <v>291</v>
      </c>
      <c r="AN586" s="46">
        <v>699865</v>
      </c>
      <c r="AO586" s="46">
        <v>1.0883499999999999</v>
      </c>
      <c r="AP586" s="46">
        <v>7.9757900000000007E-2</v>
      </c>
      <c r="AQ586" s="46">
        <v>0.97325899999999999</v>
      </c>
      <c r="AR586" s="46">
        <v>1.19563</v>
      </c>
      <c r="AS586" s="46">
        <v>2750.27</v>
      </c>
      <c r="AT586" s="46">
        <v>1.1940200000000001</v>
      </c>
      <c r="AU586" s="46">
        <v>1.07406</v>
      </c>
      <c r="AV586" s="46">
        <v>1.30606</v>
      </c>
      <c r="AW586" s="46">
        <v>8.3443299999999998E-2</v>
      </c>
      <c r="AX586" s="46">
        <v>3017.29</v>
      </c>
      <c r="AY586" s="46">
        <v>1.91778</v>
      </c>
      <c r="AZ586" s="46">
        <v>9.6301300000000006E-2</v>
      </c>
      <c r="BA586" s="46">
        <v>1.7766200000000001</v>
      </c>
      <c r="BB586" s="46">
        <v>2.05064</v>
      </c>
      <c r="BC586" s="46">
        <v>4846.22</v>
      </c>
    </row>
    <row r="587" spans="1:55" x14ac:dyDescent="0.25">
      <c r="A587" s="49" t="s">
        <v>3003</v>
      </c>
      <c r="B587" s="38" t="s">
        <v>1029</v>
      </c>
      <c r="C587" s="45" t="s">
        <v>2257</v>
      </c>
      <c r="D587" s="46">
        <v>400</v>
      </c>
      <c r="E587" s="80">
        <v>43269</v>
      </c>
      <c r="F587" s="46">
        <v>256.42599999999999</v>
      </c>
      <c r="G587" s="46">
        <v>7.4412799999999999</v>
      </c>
      <c r="H587" s="46">
        <v>238</v>
      </c>
      <c r="I587" s="46">
        <v>275</v>
      </c>
      <c r="J587" s="46">
        <v>1433.32</v>
      </c>
      <c r="K587" s="46">
        <v>7.3717699999999997</v>
      </c>
      <c r="L587" s="46">
        <v>1417</v>
      </c>
      <c r="M587" s="46">
        <v>1461</v>
      </c>
      <c r="N587" s="46">
        <v>200</v>
      </c>
      <c r="O587" s="46">
        <v>0</v>
      </c>
      <c r="P587" s="46">
        <v>200</v>
      </c>
      <c r="Q587" s="46">
        <v>200</v>
      </c>
      <c r="R587" s="46">
        <v>8.1578999999999997</v>
      </c>
      <c r="S587" s="46">
        <v>4.0140700000000002</v>
      </c>
      <c r="T587" s="46">
        <v>3</v>
      </c>
      <c r="U587" s="46">
        <v>45</v>
      </c>
      <c r="V587" s="46">
        <v>55.129399999999997</v>
      </c>
      <c r="W587" s="46">
        <v>5.6370100000000001</v>
      </c>
      <c r="X587" s="46">
        <v>46</v>
      </c>
      <c r="Y587" s="46">
        <v>72</v>
      </c>
      <c r="Z587" s="46">
        <v>454.69600000000003</v>
      </c>
      <c r="AA587" s="46">
        <v>18.053100000000001</v>
      </c>
      <c r="AB587" s="46">
        <v>400</v>
      </c>
      <c r="AC587" s="46">
        <v>502</v>
      </c>
      <c r="AD587" s="46">
        <v>19661500</v>
      </c>
      <c r="AE587" s="46">
        <v>345.53800000000001</v>
      </c>
      <c r="AF587" s="46">
        <v>13.428800000000001</v>
      </c>
      <c r="AG587" s="46">
        <v>305</v>
      </c>
      <c r="AH587" s="46">
        <v>381</v>
      </c>
      <c r="AI587" s="46">
        <v>14941400</v>
      </c>
      <c r="AJ587" s="46">
        <v>316.83800000000002</v>
      </c>
      <c r="AK587" s="46">
        <v>12.241300000000001</v>
      </c>
      <c r="AL587" s="46">
        <v>279</v>
      </c>
      <c r="AM587" s="46">
        <v>349</v>
      </c>
      <c r="AN587" s="46">
        <v>13700400</v>
      </c>
      <c r="AO587" s="46">
        <v>0.987738</v>
      </c>
      <c r="AP587" s="46">
        <v>0.129801</v>
      </c>
      <c r="AQ587" s="46">
        <v>0.58027700000000004</v>
      </c>
      <c r="AR587" s="46">
        <v>2.3340399999999999</v>
      </c>
      <c r="AS587" s="46">
        <v>42710.8</v>
      </c>
      <c r="AT587" s="46">
        <v>1.09015</v>
      </c>
      <c r="AU587" s="46">
        <v>0.66866099999999995</v>
      </c>
      <c r="AV587" s="46">
        <v>2.4867400000000002</v>
      </c>
      <c r="AW587" s="46">
        <v>0.13431499999999999</v>
      </c>
      <c r="AX587" s="46">
        <v>47139</v>
      </c>
      <c r="AY587" s="46">
        <v>1.82108</v>
      </c>
      <c r="AZ587" s="46">
        <v>0.17491000000000001</v>
      </c>
      <c r="BA587" s="46">
        <v>1.26732</v>
      </c>
      <c r="BB587" s="46">
        <v>3.5464699999999998</v>
      </c>
      <c r="BC587" s="46">
        <v>78745.5</v>
      </c>
    </row>
    <row r="588" spans="1:55" x14ac:dyDescent="0.25">
      <c r="A588" s="49" t="s">
        <v>3004</v>
      </c>
      <c r="B588" s="38" t="s">
        <v>1369</v>
      </c>
      <c r="C588" s="45" t="s">
        <v>2258</v>
      </c>
      <c r="D588" s="46">
        <v>401</v>
      </c>
      <c r="E588" s="80">
        <v>23179</v>
      </c>
      <c r="F588" s="46">
        <v>303.036</v>
      </c>
      <c r="G588" s="46">
        <v>7.9286199999999996</v>
      </c>
      <c r="H588" s="46">
        <v>284</v>
      </c>
      <c r="I588" s="46">
        <v>316</v>
      </c>
      <c r="J588" s="46">
        <v>1507.08</v>
      </c>
      <c r="K588" s="46">
        <v>4.6895600000000002</v>
      </c>
      <c r="L588" s="46">
        <v>1499</v>
      </c>
      <c r="M588" s="46">
        <v>1518</v>
      </c>
      <c r="N588" s="46">
        <v>199.96899999999999</v>
      </c>
      <c r="O588" s="46">
        <v>2.3906499999999999</v>
      </c>
      <c r="P588" s="46">
        <v>18</v>
      </c>
      <c r="Q588" s="46">
        <v>200</v>
      </c>
      <c r="R588" s="46">
        <v>12.368399999999999</v>
      </c>
      <c r="S588" s="46">
        <v>1.11663</v>
      </c>
      <c r="T588" s="46">
        <v>10</v>
      </c>
      <c r="U588" s="46">
        <v>15</v>
      </c>
      <c r="V588" s="46">
        <v>65.228399999999993</v>
      </c>
      <c r="W588" s="46">
        <v>11.303599999999999</v>
      </c>
      <c r="X588" s="46">
        <v>40</v>
      </c>
      <c r="Y588" s="46">
        <v>74</v>
      </c>
      <c r="Z588" s="46">
        <v>480.34500000000003</v>
      </c>
      <c r="AA588" s="46">
        <v>27.071300000000001</v>
      </c>
      <c r="AB588" s="46">
        <v>408</v>
      </c>
      <c r="AC588" s="46">
        <v>513</v>
      </c>
      <c r="AD588" s="46">
        <v>11133900</v>
      </c>
      <c r="AE588" s="46">
        <v>364.26100000000002</v>
      </c>
      <c r="AF588" s="46">
        <v>19.761099999999999</v>
      </c>
      <c r="AG588" s="46">
        <v>311</v>
      </c>
      <c r="AH588" s="46">
        <v>388</v>
      </c>
      <c r="AI588" s="46">
        <v>8443220</v>
      </c>
      <c r="AJ588" s="46">
        <v>333.74099999999999</v>
      </c>
      <c r="AK588" s="46">
        <v>17.885400000000001</v>
      </c>
      <c r="AL588" s="46">
        <v>285</v>
      </c>
      <c r="AM588" s="46">
        <v>356</v>
      </c>
      <c r="AN588" s="46">
        <v>7735790</v>
      </c>
      <c r="AO588" s="46">
        <v>1.22807</v>
      </c>
      <c r="AP588" s="46">
        <v>0.28614600000000001</v>
      </c>
      <c r="AQ588" s="46">
        <v>0.32866000000000001</v>
      </c>
      <c r="AR588" s="46">
        <v>1.9218</v>
      </c>
      <c r="AS588" s="46">
        <v>28465.4</v>
      </c>
      <c r="AT588" s="46">
        <v>1.3381099999999999</v>
      </c>
      <c r="AU588" s="46">
        <v>0.35082099999999999</v>
      </c>
      <c r="AV588" s="46">
        <v>2.05958</v>
      </c>
      <c r="AW588" s="46">
        <v>0.29791800000000002</v>
      </c>
      <c r="AX588" s="46">
        <v>31016.2</v>
      </c>
      <c r="AY588" s="46">
        <v>2.1425200000000002</v>
      </c>
      <c r="AZ588" s="46">
        <v>0.36321500000000001</v>
      </c>
      <c r="BA588" s="46">
        <v>0.51221899999999998</v>
      </c>
      <c r="BB588" s="46">
        <v>3.00318</v>
      </c>
      <c r="BC588" s="46">
        <v>49661.599999999999</v>
      </c>
    </row>
    <row r="589" spans="1:55" x14ac:dyDescent="0.25">
      <c r="A589" s="49" t="s">
        <v>3005</v>
      </c>
      <c r="B589" s="38" t="s">
        <v>2446</v>
      </c>
      <c r="C589" s="45" t="s">
        <v>2259</v>
      </c>
      <c r="D589" s="46">
        <v>402</v>
      </c>
      <c r="E589" s="80">
        <v>4379</v>
      </c>
      <c r="F589" s="46">
        <v>365.71</v>
      </c>
      <c r="G589" s="46">
        <v>5.2790999999999997</v>
      </c>
      <c r="H589" s="46">
        <v>353</v>
      </c>
      <c r="I589" s="46">
        <v>376</v>
      </c>
      <c r="J589" s="46">
        <v>1356.73</v>
      </c>
      <c r="K589" s="46">
        <v>4.15036</v>
      </c>
      <c r="L589" s="46">
        <v>1349</v>
      </c>
      <c r="M589" s="46">
        <v>1365</v>
      </c>
      <c r="N589" s="46">
        <v>200</v>
      </c>
      <c r="O589" s="46">
        <v>0</v>
      </c>
      <c r="P589" s="46">
        <v>200</v>
      </c>
      <c r="Q589" s="46">
        <v>200</v>
      </c>
      <c r="R589" s="46">
        <v>3.4329800000000001</v>
      </c>
      <c r="S589" s="46">
        <v>2.1821100000000002</v>
      </c>
      <c r="T589" s="46">
        <v>3</v>
      </c>
      <c r="U589" s="46">
        <v>15</v>
      </c>
      <c r="V589" s="46">
        <v>41.474299999999999</v>
      </c>
      <c r="W589" s="46">
        <v>6.7208399999999999</v>
      </c>
      <c r="X589" s="46">
        <v>31</v>
      </c>
      <c r="Y589" s="46">
        <v>74</v>
      </c>
      <c r="Z589" s="46">
        <v>595.94299999999998</v>
      </c>
      <c r="AA589" s="46">
        <v>22.3035</v>
      </c>
      <c r="AB589" s="46">
        <v>569</v>
      </c>
      <c r="AC589" s="46">
        <v>707</v>
      </c>
      <c r="AD589" s="46">
        <v>2609630</v>
      </c>
      <c r="AE589" s="46">
        <v>454.202</v>
      </c>
      <c r="AF589" s="46">
        <v>16.285699999999999</v>
      </c>
      <c r="AG589" s="46">
        <v>434</v>
      </c>
      <c r="AH589" s="46">
        <v>535</v>
      </c>
      <c r="AI589" s="46">
        <v>1988950</v>
      </c>
      <c r="AJ589" s="46">
        <v>416.827</v>
      </c>
      <c r="AK589" s="46">
        <v>14.8049</v>
      </c>
      <c r="AL589" s="46">
        <v>398</v>
      </c>
      <c r="AM589" s="46">
        <v>490</v>
      </c>
      <c r="AN589" s="46">
        <v>1825290</v>
      </c>
      <c r="AO589" s="46">
        <v>3.0399400000000001</v>
      </c>
      <c r="AP589" s="46">
        <v>0.19109999999999999</v>
      </c>
      <c r="AQ589" s="46">
        <v>2.4623900000000001</v>
      </c>
      <c r="AR589" s="46">
        <v>3.5912099999999998</v>
      </c>
      <c r="AS589" s="46">
        <v>13311.9</v>
      </c>
      <c r="AT589" s="46">
        <v>3.22119</v>
      </c>
      <c r="AU589" s="46">
        <v>2.6206900000000002</v>
      </c>
      <c r="AV589" s="46">
        <v>3.79636</v>
      </c>
      <c r="AW589" s="46">
        <v>0.19847799999999999</v>
      </c>
      <c r="AX589" s="46">
        <v>14105.6</v>
      </c>
      <c r="AY589" s="46">
        <v>4.6017400000000004</v>
      </c>
      <c r="AZ589" s="46">
        <v>0.25530700000000001</v>
      </c>
      <c r="BA589" s="46">
        <v>3.8386999999999998</v>
      </c>
      <c r="BB589" s="46">
        <v>5.3203899999999997</v>
      </c>
      <c r="BC589" s="46">
        <v>20151</v>
      </c>
    </row>
    <row r="590" spans="1:55" x14ac:dyDescent="0.25">
      <c r="A590" s="49" t="s">
        <v>3006</v>
      </c>
      <c r="B590" s="38" t="s">
        <v>1354</v>
      </c>
      <c r="C590" s="45" t="s">
        <v>2260</v>
      </c>
      <c r="D590" s="46">
        <v>403</v>
      </c>
      <c r="E590" s="80">
        <v>24052</v>
      </c>
      <c r="F590" s="46">
        <v>394.7</v>
      </c>
      <c r="G590" s="46">
        <v>13.729100000000001</v>
      </c>
      <c r="H590" s="46">
        <v>370</v>
      </c>
      <c r="I590" s="46">
        <v>414</v>
      </c>
      <c r="J590" s="46">
        <v>1280.42</v>
      </c>
      <c r="K590" s="46">
        <v>11.0533</v>
      </c>
      <c r="L590" s="46">
        <v>1257</v>
      </c>
      <c r="M590" s="46">
        <v>1307</v>
      </c>
      <c r="N590" s="46">
        <v>199.95699999999999</v>
      </c>
      <c r="O590" s="46">
        <v>1.5005200000000001</v>
      </c>
      <c r="P590" s="46">
        <v>148</v>
      </c>
      <c r="Q590" s="46">
        <v>200</v>
      </c>
      <c r="R590" s="46">
        <v>12.1328</v>
      </c>
      <c r="S590" s="46">
        <v>9.3409600000000008</v>
      </c>
      <c r="T590" s="46">
        <v>3</v>
      </c>
      <c r="U590" s="46">
        <v>45</v>
      </c>
      <c r="V590" s="46">
        <v>65.1464</v>
      </c>
      <c r="W590" s="46">
        <v>10.230700000000001</v>
      </c>
      <c r="X590" s="46">
        <v>40</v>
      </c>
      <c r="Y590" s="46">
        <v>86</v>
      </c>
      <c r="Z590" s="46">
        <v>788.36099999999999</v>
      </c>
      <c r="AA590" s="46">
        <v>38.824399999999997</v>
      </c>
      <c r="AB590" s="46">
        <v>675</v>
      </c>
      <c r="AC590" s="46">
        <v>904</v>
      </c>
      <c r="AD590" s="46">
        <v>18961700</v>
      </c>
      <c r="AE590" s="46">
        <v>598.06600000000003</v>
      </c>
      <c r="AF590" s="46">
        <v>28.521999999999998</v>
      </c>
      <c r="AG590" s="46">
        <v>514</v>
      </c>
      <c r="AH590" s="46">
        <v>683</v>
      </c>
      <c r="AI590" s="46">
        <v>14384700</v>
      </c>
      <c r="AJ590" s="46">
        <v>548.13699999999994</v>
      </c>
      <c r="AK590" s="46">
        <v>25.9407</v>
      </c>
      <c r="AL590" s="46">
        <v>471</v>
      </c>
      <c r="AM590" s="46">
        <v>625</v>
      </c>
      <c r="AN590" s="46">
        <v>13183800</v>
      </c>
      <c r="AO590" s="46">
        <v>4.4529699999999997</v>
      </c>
      <c r="AP590" s="46">
        <v>0.65251099999999995</v>
      </c>
      <c r="AQ590" s="46">
        <v>2.6318199999999998</v>
      </c>
      <c r="AR590" s="46">
        <v>7.8716299999999997</v>
      </c>
      <c r="AS590" s="46">
        <v>107103</v>
      </c>
      <c r="AT590" s="46">
        <v>4.68161</v>
      </c>
      <c r="AU590" s="46">
        <v>2.7934999999999999</v>
      </c>
      <c r="AV590" s="46">
        <v>8.2284299999999995</v>
      </c>
      <c r="AW590" s="46">
        <v>0.67641300000000004</v>
      </c>
      <c r="AX590" s="46">
        <v>112602</v>
      </c>
      <c r="AY590" s="46">
        <v>6.6088899999999997</v>
      </c>
      <c r="AZ590" s="46">
        <v>0.88237600000000005</v>
      </c>
      <c r="BA590" s="46">
        <v>4.1383599999999996</v>
      </c>
      <c r="BB590" s="46">
        <v>11.237399999999999</v>
      </c>
      <c r="BC590" s="46">
        <v>158957</v>
      </c>
    </row>
    <row r="591" spans="1:55" x14ac:dyDescent="0.25">
      <c r="A591" s="49" t="s">
        <v>3007</v>
      </c>
      <c r="B591" s="38" t="s">
        <v>600</v>
      </c>
      <c r="C591" s="45" t="s">
        <v>2261</v>
      </c>
      <c r="D591" s="46">
        <v>405</v>
      </c>
      <c r="E591" s="80">
        <v>27334</v>
      </c>
      <c r="F591" s="46">
        <v>420.15699999999998</v>
      </c>
      <c r="G591" s="46">
        <v>28.177900000000001</v>
      </c>
      <c r="H591" s="46">
        <v>363</v>
      </c>
      <c r="I591" s="46">
        <v>511</v>
      </c>
      <c r="J591" s="46">
        <v>1471.11</v>
      </c>
      <c r="K591" s="46">
        <v>13.493399999999999</v>
      </c>
      <c r="L591" s="46">
        <v>1438</v>
      </c>
      <c r="M591" s="46">
        <v>1489</v>
      </c>
      <c r="N591" s="46">
        <v>178.41200000000001</v>
      </c>
      <c r="O591" s="46">
        <v>36.041499999999999</v>
      </c>
      <c r="P591" s="46">
        <v>110</v>
      </c>
      <c r="Q591" s="46">
        <v>200</v>
      </c>
      <c r="R591" s="46">
        <v>28.016500000000001</v>
      </c>
      <c r="S591" s="46">
        <v>5.4926899999999996</v>
      </c>
      <c r="T591" s="46">
        <v>6</v>
      </c>
      <c r="U591" s="46">
        <v>33</v>
      </c>
      <c r="V591" s="46">
        <v>89.0518</v>
      </c>
      <c r="W591" s="46">
        <v>15.036199999999999</v>
      </c>
      <c r="X591" s="46">
        <v>45</v>
      </c>
      <c r="Y591" s="46">
        <v>100</v>
      </c>
      <c r="Z591" s="46">
        <v>698.99099999999999</v>
      </c>
      <c r="AA591" s="46">
        <v>62.8</v>
      </c>
      <c r="AB591" s="46">
        <v>508</v>
      </c>
      <c r="AC591" s="46">
        <v>865</v>
      </c>
      <c r="AD591" s="46">
        <v>19106200</v>
      </c>
      <c r="AE591" s="46">
        <v>527.59699999999998</v>
      </c>
      <c r="AF591" s="46">
        <v>46.348399999999998</v>
      </c>
      <c r="AG591" s="46">
        <v>387</v>
      </c>
      <c r="AH591" s="46">
        <v>651</v>
      </c>
      <c r="AI591" s="46">
        <v>14421300</v>
      </c>
      <c r="AJ591" s="46">
        <v>482.73399999999998</v>
      </c>
      <c r="AK591" s="46">
        <v>42.1096</v>
      </c>
      <c r="AL591" s="46">
        <v>355</v>
      </c>
      <c r="AM591" s="46">
        <v>596</v>
      </c>
      <c r="AN591" s="46">
        <v>13195100</v>
      </c>
      <c r="AO591" s="46">
        <v>3.3376899999999998</v>
      </c>
      <c r="AP591" s="46">
        <v>0.80094600000000005</v>
      </c>
      <c r="AQ591" s="46">
        <v>2.0058799999999999</v>
      </c>
      <c r="AR591" s="46">
        <v>6.32714</v>
      </c>
      <c r="AS591" s="46">
        <v>91232.6</v>
      </c>
      <c r="AT591" s="46">
        <v>3.5197799999999999</v>
      </c>
      <c r="AU591" s="46">
        <v>2.1417899999999999</v>
      </c>
      <c r="AV591" s="46">
        <v>6.6135900000000003</v>
      </c>
      <c r="AW591" s="46">
        <v>0.82951600000000003</v>
      </c>
      <c r="AX591" s="46">
        <v>96209.8</v>
      </c>
      <c r="AY591" s="46">
        <v>5.0453799999999998</v>
      </c>
      <c r="AZ591" s="46">
        <v>1.0931500000000001</v>
      </c>
      <c r="BA591" s="46">
        <v>3.2419600000000002</v>
      </c>
      <c r="BB591" s="46">
        <v>9.1520399999999995</v>
      </c>
      <c r="BC591" s="46">
        <v>137911</v>
      </c>
    </row>
    <row r="592" spans="1:55" x14ac:dyDescent="0.25">
      <c r="A592" s="49" t="s">
        <v>3008</v>
      </c>
      <c r="B592" s="38" t="s">
        <v>491</v>
      </c>
      <c r="C592" s="45" t="s">
        <v>2262</v>
      </c>
      <c r="D592" s="46">
        <v>406</v>
      </c>
      <c r="E592" s="80">
        <v>17</v>
      </c>
      <c r="F592" s="46">
        <v>220.471</v>
      </c>
      <c r="G592" s="46">
        <v>0.60562499999999997</v>
      </c>
      <c r="H592" s="46">
        <v>219</v>
      </c>
      <c r="I592" s="46">
        <v>221</v>
      </c>
      <c r="J592" s="46">
        <v>1462.53</v>
      </c>
      <c r="K592" s="46">
        <v>0.60562499999999997</v>
      </c>
      <c r="L592" s="46">
        <v>1462</v>
      </c>
      <c r="M592" s="46">
        <v>1464</v>
      </c>
      <c r="N592" s="46">
        <v>200</v>
      </c>
      <c r="O592" s="46">
        <v>0</v>
      </c>
      <c r="P592" s="46">
        <v>200</v>
      </c>
      <c r="Q592" s="46">
        <v>200</v>
      </c>
      <c r="R592" s="46">
        <v>33</v>
      </c>
      <c r="S592" s="46">
        <v>0</v>
      </c>
      <c r="T592" s="46">
        <v>33</v>
      </c>
      <c r="U592" s="46">
        <v>33</v>
      </c>
      <c r="V592" s="46">
        <v>68.235299999999995</v>
      </c>
      <c r="W592" s="46">
        <v>9.8430599999999995</v>
      </c>
      <c r="X592" s="46">
        <v>60</v>
      </c>
      <c r="Y592" s="46">
        <v>80</v>
      </c>
      <c r="Z592" s="46">
        <v>420.64699999999999</v>
      </c>
      <c r="AA592" s="46">
        <v>19.550699999999999</v>
      </c>
      <c r="AB592" s="46">
        <v>403</v>
      </c>
      <c r="AC592" s="46">
        <v>444</v>
      </c>
      <c r="AD592" s="46">
        <v>7151</v>
      </c>
      <c r="AE592" s="46">
        <v>319</v>
      </c>
      <c r="AF592" s="46">
        <v>14.229200000000001</v>
      </c>
      <c r="AG592" s="46">
        <v>306</v>
      </c>
      <c r="AH592" s="46">
        <v>336</v>
      </c>
      <c r="AI592" s="46">
        <v>5423</v>
      </c>
      <c r="AJ592" s="46">
        <v>291.76499999999999</v>
      </c>
      <c r="AK592" s="46">
        <v>12.753500000000001</v>
      </c>
      <c r="AL592" s="46">
        <v>280</v>
      </c>
      <c r="AM592" s="46">
        <v>307</v>
      </c>
      <c r="AN592" s="46">
        <v>4960</v>
      </c>
      <c r="AO592" s="46">
        <v>1.2440199999999999</v>
      </c>
      <c r="AP592" s="46">
        <v>0.25573800000000002</v>
      </c>
      <c r="AQ592" s="46">
        <v>0.93849099999999996</v>
      </c>
      <c r="AR592" s="46">
        <v>1.4779500000000001</v>
      </c>
      <c r="AS592" s="46">
        <v>21.148299999999999</v>
      </c>
      <c r="AT592" s="46">
        <v>1.35412</v>
      </c>
      <c r="AU592" s="46">
        <v>1.03634</v>
      </c>
      <c r="AV592" s="46">
        <v>1.5971200000000001</v>
      </c>
      <c r="AW592" s="46">
        <v>0.26599099999999998</v>
      </c>
      <c r="AX592" s="46">
        <v>23.02</v>
      </c>
      <c r="AY592" s="46">
        <v>2.1270699999999998</v>
      </c>
      <c r="AZ592" s="46">
        <v>0.32078899999999999</v>
      </c>
      <c r="BA592" s="46">
        <v>1.7438400000000001</v>
      </c>
      <c r="BB592" s="46">
        <v>2.4211200000000002</v>
      </c>
      <c r="BC592" s="46">
        <v>36.160200000000003</v>
      </c>
    </row>
    <row r="593" spans="1:55" x14ac:dyDescent="0.25">
      <c r="A593" s="49" t="s">
        <v>3009</v>
      </c>
      <c r="B593" s="38" t="s">
        <v>828</v>
      </c>
      <c r="C593" s="45" t="s">
        <v>2263</v>
      </c>
      <c r="D593" s="46">
        <v>407</v>
      </c>
      <c r="E593" s="80">
        <v>26420</v>
      </c>
      <c r="F593" s="46">
        <v>479.70800000000003</v>
      </c>
      <c r="G593" s="46">
        <v>24.897400000000001</v>
      </c>
      <c r="H593" s="46">
        <v>431</v>
      </c>
      <c r="I593" s="46">
        <v>531</v>
      </c>
      <c r="J593" s="46">
        <v>1424.3</v>
      </c>
      <c r="K593" s="46">
        <v>15.1652</v>
      </c>
      <c r="L593" s="46">
        <v>1388</v>
      </c>
      <c r="M593" s="46">
        <v>1445</v>
      </c>
      <c r="N593" s="46">
        <v>149.77199999999999</v>
      </c>
      <c r="O593" s="46">
        <v>44.784100000000002</v>
      </c>
      <c r="P593" s="46">
        <v>75</v>
      </c>
      <c r="Q593" s="46">
        <v>200</v>
      </c>
      <c r="R593" s="46">
        <v>24.9039</v>
      </c>
      <c r="S593" s="46">
        <v>1.03233</v>
      </c>
      <c r="T593" s="46">
        <v>15</v>
      </c>
      <c r="U593" s="46">
        <v>45</v>
      </c>
      <c r="V593" s="46">
        <v>85.456599999999995</v>
      </c>
      <c r="W593" s="46">
        <v>15.036799999999999</v>
      </c>
      <c r="X593" s="46">
        <v>50</v>
      </c>
      <c r="Y593" s="46">
        <v>100</v>
      </c>
      <c r="Z593" s="46">
        <v>799.87599999999998</v>
      </c>
      <c r="AA593" s="46">
        <v>64.017099999999999</v>
      </c>
      <c r="AB593" s="46">
        <v>621</v>
      </c>
      <c r="AC593" s="46">
        <v>967</v>
      </c>
      <c r="AD593" s="46">
        <v>21132700</v>
      </c>
      <c r="AE593" s="46">
        <v>604.23599999999999</v>
      </c>
      <c r="AF593" s="46">
        <v>47.023400000000002</v>
      </c>
      <c r="AG593" s="46">
        <v>473</v>
      </c>
      <c r="AH593" s="46">
        <v>728</v>
      </c>
      <c r="AI593" s="46">
        <v>15963900</v>
      </c>
      <c r="AJ593" s="46">
        <v>553</v>
      </c>
      <c r="AK593" s="46">
        <v>42.6751</v>
      </c>
      <c r="AL593" s="46">
        <v>434</v>
      </c>
      <c r="AM593" s="46">
        <v>666</v>
      </c>
      <c r="AN593" s="46">
        <v>14610300</v>
      </c>
      <c r="AO593" s="46">
        <v>4.5373400000000004</v>
      </c>
      <c r="AP593" s="46">
        <v>0.86280500000000004</v>
      </c>
      <c r="AQ593" s="46">
        <v>2.6920700000000002</v>
      </c>
      <c r="AR593" s="46">
        <v>8.3839000000000006</v>
      </c>
      <c r="AS593" s="46">
        <v>119877</v>
      </c>
      <c r="AT593" s="46">
        <v>4.7633900000000002</v>
      </c>
      <c r="AU593" s="46">
        <v>2.84903</v>
      </c>
      <c r="AV593" s="46">
        <v>8.7623200000000008</v>
      </c>
      <c r="AW593" s="46">
        <v>0.89407999999999999</v>
      </c>
      <c r="AX593" s="46">
        <v>125849</v>
      </c>
      <c r="AY593" s="46">
        <v>6.7192100000000003</v>
      </c>
      <c r="AZ593" s="46">
        <v>1.18248</v>
      </c>
      <c r="BA593" s="46">
        <v>4.2382099999999996</v>
      </c>
      <c r="BB593" s="46">
        <v>11.7035</v>
      </c>
      <c r="BC593" s="46">
        <v>177521</v>
      </c>
    </row>
    <row r="594" spans="1:55" x14ac:dyDescent="0.25">
      <c r="A594" s="49" t="s">
        <v>3010</v>
      </c>
      <c r="B594" s="38" t="s">
        <v>2447</v>
      </c>
      <c r="C594" s="45" t="s">
        <v>2264</v>
      </c>
      <c r="D594" s="46">
        <v>408</v>
      </c>
      <c r="E594" s="80">
        <v>36725</v>
      </c>
      <c r="F594" s="46">
        <v>458.03199999999998</v>
      </c>
      <c r="G594" s="46">
        <v>12.0487</v>
      </c>
      <c r="H594" s="46">
        <v>434</v>
      </c>
      <c r="I594" s="46">
        <v>482</v>
      </c>
      <c r="J594" s="46">
        <v>1258.3599999999999</v>
      </c>
      <c r="K594" s="46">
        <v>8.8513500000000001</v>
      </c>
      <c r="L594" s="46">
        <v>1236</v>
      </c>
      <c r="M594" s="46">
        <v>1277</v>
      </c>
      <c r="N594" s="46">
        <v>200</v>
      </c>
      <c r="O594" s="46">
        <v>0</v>
      </c>
      <c r="P594" s="46">
        <v>200</v>
      </c>
      <c r="Q594" s="46">
        <v>200</v>
      </c>
      <c r="R594" s="46">
        <v>5.4078999999999997</v>
      </c>
      <c r="S594" s="46">
        <v>2.4710800000000002</v>
      </c>
      <c r="T594" s="46">
        <v>3</v>
      </c>
      <c r="U594" s="46">
        <v>33</v>
      </c>
      <c r="V594" s="46">
        <v>38.178199999999997</v>
      </c>
      <c r="W594" s="46">
        <v>12.6991</v>
      </c>
      <c r="X594" s="46">
        <v>13</v>
      </c>
      <c r="Y594" s="46">
        <v>80</v>
      </c>
      <c r="Z594" s="46">
        <v>784.62199999999996</v>
      </c>
      <c r="AA594" s="46">
        <v>52.942100000000003</v>
      </c>
      <c r="AB594" s="46">
        <v>666</v>
      </c>
      <c r="AC594" s="46">
        <v>1021</v>
      </c>
      <c r="AD594" s="46">
        <v>28815200</v>
      </c>
      <c r="AE594" s="46">
        <v>598.53499999999997</v>
      </c>
      <c r="AF594" s="46">
        <v>38.956600000000002</v>
      </c>
      <c r="AG594" s="46">
        <v>511</v>
      </c>
      <c r="AH594" s="46">
        <v>772</v>
      </c>
      <c r="AI594" s="46">
        <v>21981200</v>
      </c>
      <c r="AJ594" s="46">
        <v>549.47900000000004</v>
      </c>
      <c r="AK594" s="46">
        <v>35.332299999999996</v>
      </c>
      <c r="AL594" s="46">
        <v>470</v>
      </c>
      <c r="AM594" s="46">
        <v>707</v>
      </c>
      <c r="AN594" s="46">
        <v>20179600</v>
      </c>
      <c r="AO594" s="46">
        <v>8.0099599999999995</v>
      </c>
      <c r="AP594" s="46">
        <v>0.82407300000000006</v>
      </c>
      <c r="AQ594" s="46">
        <v>4.9408099999999999</v>
      </c>
      <c r="AR594" s="46">
        <v>10.467700000000001</v>
      </c>
      <c r="AS594" s="46">
        <v>294166</v>
      </c>
      <c r="AT594" s="46">
        <v>8.3805399999999999</v>
      </c>
      <c r="AU594" s="46">
        <v>5.1826800000000004</v>
      </c>
      <c r="AV594" s="46">
        <v>10.940899999999999</v>
      </c>
      <c r="AW594" s="46">
        <v>0.85883399999999999</v>
      </c>
      <c r="AX594" s="46">
        <v>307775</v>
      </c>
      <c r="AY594" s="46">
        <v>11.4086</v>
      </c>
      <c r="AZ594" s="46">
        <v>1.09606</v>
      </c>
      <c r="BA594" s="46">
        <v>7.3504100000000001</v>
      </c>
      <c r="BB594" s="46">
        <v>14.8215</v>
      </c>
      <c r="BC594" s="46">
        <v>418982</v>
      </c>
    </row>
    <row r="595" spans="1:55" x14ac:dyDescent="0.25">
      <c r="A595" s="49" t="s">
        <v>3011</v>
      </c>
      <c r="B595" s="38" t="s">
        <v>1127</v>
      </c>
      <c r="C595" s="45" t="s">
        <v>2265</v>
      </c>
      <c r="D595" s="46">
        <v>409</v>
      </c>
      <c r="E595" s="80">
        <v>24601</v>
      </c>
      <c r="F595" s="46">
        <v>741.89</v>
      </c>
      <c r="G595" s="46">
        <v>27.791699999999999</v>
      </c>
      <c r="H595" s="46">
        <v>687</v>
      </c>
      <c r="I595" s="46">
        <v>799</v>
      </c>
      <c r="J595" s="46">
        <v>1081.03</v>
      </c>
      <c r="K595" s="46">
        <v>6.8439199999999998</v>
      </c>
      <c r="L595" s="46">
        <v>1068</v>
      </c>
      <c r="M595" s="46">
        <v>1094</v>
      </c>
      <c r="N595" s="46">
        <v>193.541</v>
      </c>
      <c r="O595" s="46">
        <v>29.116099999999999</v>
      </c>
      <c r="P595" s="46">
        <v>32</v>
      </c>
      <c r="Q595" s="46">
        <v>200</v>
      </c>
      <c r="R595" s="46">
        <v>16.366599999999998</v>
      </c>
      <c r="S595" s="46">
        <v>14.4062</v>
      </c>
      <c r="T595" s="46">
        <v>3</v>
      </c>
      <c r="U595" s="46">
        <v>45</v>
      </c>
      <c r="V595" s="46">
        <v>75.753699999999995</v>
      </c>
      <c r="W595" s="46">
        <v>24.324300000000001</v>
      </c>
      <c r="X595" s="46">
        <v>13</v>
      </c>
      <c r="Y595" s="46">
        <v>100</v>
      </c>
      <c r="Z595" s="46">
        <v>1772.92</v>
      </c>
      <c r="AA595" s="46">
        <v>214.04900000000001</v>
      </c>
      <c r="AB595" s="46">
        <v>1225</v>
      </c>
      <c r="AC595" s="46">
        <v>2165</v>
      </c>
      <c r="AD595" s="46">
        <v>43615500</v>
      </c>
      <c r="AE595" s="46">
        <v>1341.9</v>
      </c>
      <c r="AF595" s="46">
        <v>156.197</v>
      </c>
      <c r="AG595" s="46">
        <v>939</v>
      </c>
      <c r="AH595" s="46">
        <v>1632</v>
      </c>
      <c r="AI595" s="46">
        <v>33012200</v>
      </c>
      <c r="AJ595" s="46">
        <v>1228.8900000000001</v>
      </c>
      <c r="AK595" s="46">
        <v>141.36799999999999</v>
      </c>
      <c r="AL595" s="46">
        <v>863</v>
      </c>
      <c r="AM595" s="46">
        <v>1492</v>
      </c>
      <c r="AN595" s="46">
        <v>30232000</v>
      </c>
      <c r="AO595" s="46">
        <v>26.9772</v>
      </c>
      <c r="AP595" s="46">
        <v>6.0977899999999998</v>
      </c>
      <c r="AQ595" s="46">
        <v>9.8636999999999997</v>
      </c>
      <c r="AR595" s="46">
        <v>53.861600000000003</v>
      </c>
      <c r="AS595" s="46">
        <v>663667</v>
      </c>
      <c r="AT595" s="46">
        <v>28.026900000000001</v>
      </c>
      <c r="AU595" s="46">
        <v>10.276199999999999</v>
      </c>
      <c r="AV595" s="46">
        <v>55.947899999999997</v>
      </c>
      <c r="AW595" s="46">
        <v>6.3406099999999999</v>
      </c>
      <c r="AX595" s="46">
        <v>689489</v>
      </c>
      <c r="AY595" s="46">
        <v>38.9255</v>
      </c>
      <c r="AZ595" s="46">
        <v>8.4811999999999994</v>
      </c>
      <c r="BA595" s="46">
        <v>14.8522</v>
      </c>
      <c r="BB595" s="46">
        <v>76.708799999999997</v>
      </c>
      <c r="BC595" s="46">
        <v>957607</v>
      </c>
    </row>
    <row r="596" spans="1:55" x14ac:dyDescent="0.25">
      <c r="A596" s="49" t="s">
        <v>3012</v>
      </c>
      <c r="B596" s="38" t="s">
        <v>384</v>
      </c>
      <c r="C596" s="45" t="s">
        <v>2266</v>
      </c>
      <c r="D596" s="46">
        <v>410</v>
      </c>
      <c r="E596" s="80">
        <v>30150</v>
      </c>
      <c r="F596" s="46">
        <v>282.25200000000001</v>
      </c>
      <c r="G596" s="46">
        <v>6.4458299999999999</v>
      </c>
      <c r="H596" s="46">
        <v>257</v>
      </c>
      <c r="I596" s="46">
        <v>300</v>
      </c>
      <c r="J596" s="46">
        <v>1371.29</v>
      </c>
      <c r="K596" s="46">
        <v>9.7521500000000003</v>
      </c>
      <c r="L596" s="46">
        <v>1350</v>
      </c>
      <c r="M596" s="46">
        <v>1399</v>
      </c>
      <c r="N596" s="46">
        <v>199.07300000000001</v>
      </c>
      <c r="O596" s="46">
        <v>10.7323</v>
      </c>
      <c r="P596" s="46">
        <v>18</v>
      </c>
      <c r="Q596" s="46">
        <v>200</v>
      </c>
      <c r="R596" s="46">
        <v>10.6767</v>
      </c>
      <c r="S596" s="46">
        <v>6.6315799999999996</v>
      </c>
      <c r="T596" s="46">
        <v>3</v>
      </c>
      <c r="U596" s="46">
        <v>45</v>
      </c>
      <c r="V596" s="46">
        <v>64.127799999999993</v>
      </c>
      <c r="W596" s="46">
        <v>7.0625600000000004</v>
      </c>
      <c r="X596" s="46">
        <v>40</v>
      </c>
      <c r="Y596" s="46">
        <v>80</v>
      </c>
      <c r="Z596" s="46">
        <v>551.12800000000004</v>
      </c>
      <c r="AA596" s="46">
        <v>24.892900000000001</v>
      </c>
      <c r="AB596" s="46">
        <v>471</v>
      </c>
      <c r="AC596" s="46">
        <v>610</v>
      </c>
      <c r="AD596" s="46">
        <v>16570200</v>
      </c>
      <c r="AE596" s="46">
        <v>418.11500000000001</v>
      </c>
      <c r="AF596" s="46">
        <v>18.426200000000001</v>
      </c>
      <c r="AG596" s="46">
        <v>358</v>
      </c>
      <c r="AH596" s="46">
        <v>462</v>
      </c>
      <c r="AI596" s="46">
        <v>12571000</v>
      </c>
      <c r="AJ596" s="46">
        <v>383.149</v>
      </c>
      <c r="AK596" s="46">
        <v>16.7392</v>
      </c>
      <c r="AL596" s="46">
        <v>329</v>
      </c>
      <c r="AM596" s="46">
        <v>423</v>
      </c>
      <c r="AN596" s="46">
        <v>11519800</v>
      </c>
      <c r="AO596" s="46">
        <v>1.3207500000000001</v>
      </c>
      <c r="AP596" s="46">
        <v>0.39621099999999998</v>
      </c>
      <c r="AQ596" s="46">
        <v>0.37089299999999997</v>
      </c>
      <c r="AR596" s="46">
        <v>3.4387699999999999</v>
      </c>
      <c r="AS596" s="46">
        <v>39709.699999999997</v>
      </c>
      <c r="AT596" s="46">
        <v>1.43451</v>
      </c>
      <c r="AU596" s="46">
        <v>0.39507599999999998</v>
      </c>
      <c r="AV596" s="46">
        <v>3.6329899999999999</v>
      </c>
      <c r="AW596" s="46">
        <v>0.41158800000000001</v>
      </c>
      <c r="AX596" s="46">
        <v>43129.9</v>
      </c>
      <c r="AY596" s="46">
        <v>2.3002099999999999</v>
      </c>
      <c r="AZ596" s="46">
        <v>0.51844199999999996</v>
      </c>
      <c r="BA596" s="46">
        <v>0.61365999999999998</v>
      </c>
      <c r="BB596" s="46">
        <v>5.0910900000000003</v>
      </c>
      <c r="BC596" s="46">
        <v>69158</v>
      </c>
    </row>
    <row r="597" spans="1:55" x14ac:dyDescent="0.25">
      <c r="A597" s="49" t="s">
        <v>3013</v>
      </c>
      <c r="B597" s="38" t="s">
        <v>1475</v>
      </c>
      <c r="C597" s="45" t="s">
        <v>2267</v>
      </c>
      <c r="D597" s="46">
        <v>411</v>
      </c>
      <c r="E597" s="80">
        <v>16315</v>
      </c>
      <c r="F597" s="46">
        <v>367.75700000000001</v>
      </c>
      <c r="G597" s="46">
        <v>4.3992199999999997</v>
      </c>
      <c r="H597" s="46">
        <v>357</v>
      </c>
      <c r="I597" s="46">
        <v>379</v>
      </c>
      <c r="J597" s="46">
        <v>1485.09</v>
      </c>
      <c r="K597" s="46">
        <v>4.39832</v>
      </c>
      <c r="L597" s="46">
        <v>1472</v>
      </c>
      <c r="M597" s="46">
        <v>1494</v>
      </c>
      <c r="N597" s="46">
        <v>200</v>
      </c>
      <c r="O597" s="46">
        <v>0</v>
      </c>
      <c r="P597" s="46">
        <v>200</v>
      </c>
      <c r="Q597" s="46">
        <v>200</v>
      </c>
      <c r="R597" s="46">
        <v>10.5021</v>
      </c>
      <c r="S597" s="46">
        <v>4.5480700000000001</v>
      </c>
      <c r="T597" s="46">
        <v>3</v>
      </c>
      <c r="U597" s="46">
        <v>33</v>
      </c>
      <c r="V597" s="46">
        <v>35.572200000000002</v>
      </c>
      <c r="W597" s="46">
        <v>11.329700000000001</v>
      </c>
      <c r="X597" s="46">
        <v>13</v>
      </c>
      <c r="Y597" s="46">
        <v>80</v>
      </c>
      <c r="Z597" s="46">
        <v>487.79700000000003</v>
      </c>
      <c r="AA597" s="46">
        <v>29.717600000000001</v>
      </c>
      <c r="AB597" s="46">
        <v>424</v>
      </c>
      <c r="AC597" s="46">
        <v>617</v>
      </c>
      <c r="AD597" s="46">
        <v>7958410</v>
      </c>
      <c r="AE597" s="46">
        <v>372.16800000000001</v>
      </c>
      <c r="AF597" s="46">
        <v>21.743200000000002</v>
      </c>
      <c r="AG597" s="46">
        <v>325</v>
      </c>
      <c r="AH597" s="46">
        <v>467</v>
      </c>
      <c r="AI597" s="46">
        <v>6071920</v>
      </c>
      <c r="AJ597" s="46">
        <v>341.65600000000001</v>
      </c>
      <c r="AK597" s="46">
        <v>19.693200000000001</v>
      </c>
      <c r="AL597" s="46">
        <v>299</v>
      </c>
      <c r="AM597" s="46">
        <v>428</v>
      </c>
      <c r="AN597" s="46">
        <v>5574120</v>
      </c>
      <c r="AO597" s="46">
        <v>3.6775600000000002</v>
      </c>
      <c r="AP597" s="46">
        <v>0.24724299999999999</v>
      </c>
      <c r="AQ597" s="46">
        <v>2.1451500000000001</v>
      </c>
      <c r="AR597" s="46">
        <v>4.3930199999999999</v>
      </c>
      <c r="AS597" s="46">
        <v>59999.3</v>
      </c>
      <c r="AT597" s="46">
        <v>3.8832100000000001</v>
      </c>
      <c r="AU597" s="46">
        <v>2.2745500000000001</v>
      </c>
      <c r="AV597" s="46">
        <v>4.6265000000000001</v>
      </c>
      <c r="AW597" s="46">
        <v>0.25815500000000002</v>
      </c>
      <c r="AX597" s="46">
        <v>63354.5</v>
      </c>
      <c r="AY597" s="46">
        <v>5.3505099999999999</v>
      </c>
      <c r="AZ597" s="46">
        <v>0.32251299999999999</v>
      </c>
      <c r="BA597" s="46">
        <v>3.2529300000000001</v>
      </c>
      <c r="BB597" s="46">
        <v>6.29556</v>
      </c>
      <c r="BC597" s="46">
        <v>87293.6</v>
      </c>
    </row>
    <row r="598" spans="1:55" x14ac:dyDescent="0.25">
      <c r="A598" s="49" t="s">
        <v>3014</v>
      </c>
      <c r="B598" s="38" t="s">
        <v>920</v>
      </c>
      <c r="C598" s="45" t="s">
        <v>2268</v>
      </c>
      <c r="D598" s="46">
        <v>412</v>
      </c>
      <c r="E598" s="80">
        <v>9401</v>
      </c>
      <c r="F598" s="46">
        <v>724.54399999999998</v>
      </c>
      <c r="G598" s="46">
        <v>36.197800000000001</v>
      </c>
      <c r="H598" s="46">
        <v>643</v>
      </c>
      <c r="I598" s="46">
        <v>785</v>
      </c>
      <c r="J598" s="46">
        <v>1090.95</v>
      </c>
      <c r="K598" s="46">
        <v>1.83094</v>
      </c>
      <c r="L598" s="46">
        <v>1083</v>
      </c>
      <c r="M598" s="46">
        <v>1095</v>
      </c>
      <c r="N598" s="46">
        <v>175.874</v>
      </c>
      <c r="O598" s="46">
        <v>35.422899999999998</v>
      </c>
      <c r="P598" s="46">
        <v>75</v>
      </c>
      <c r="Q598" s="46">
        <v>200</v>
      </c>
      <c r="R598" s="46">
        <v>12.978400000000001</v>
      </c>
      <c r="S598" s="46">
        <v>3.7111200000000002</v>
      </c>
      <c r="T598" s="46">
        <v>3</v>
      </c>
      <c r="U598" s="46">
        <v>15</v>
      </c>
      <c r="V598" s="46">
        <v>58.408299999999997</v>
      </c>
      <c r="W598" s="46">
        <v>11.454800000000001</v>
      </c>
      <c r="X598" s="46">
        <v>13</v>
      </c>
      <c r="Y598" s="46">
        <v>80</v>
      </c>
      <c r="Z598" s="46">
        <v>1550.22</v>
      </c>
      <c r="AA598" s="46">
        <v>109.93899999999999</v>
      </c>
      <c r="AB598" s="46">
        <v>1119</v>
      </c>
      <c r="AC598" s="46">
        <v>1850</v>
      </c>
      <c r="AD598" s="46">
        <v>14573600</v>
      </c>
      <c r="AE598" s="46">
        <v>1177.99</v>
      </c>
      <c r="AF598" s="46">
        <v>81.435900000000004</v>
      </c>
      <c r="AG598" s="46">
        <v>858</v>
      </c>
      <c r="AH598" s="46">
        <v>1400</v>
      </c>
      <c r="AI598" s="46">
        <v>11074200</v>
      </c>
      <c r="AJ598" s="46">
        <v>1080.1199999999999</v>
      </c>
      <c r="AK598" s="46">
        <v>74.037000000000006</v>
      </c>
      <c r="AL598" s="46">
        <v>789</v>
      </c>
      <c r="AM598" s="46">
        <v>1282</v>
      </c>
      <c r="AN598" s="46">
        <v>10154200</v>
      </c>
      <c r="AO598" s="46">
        <v>28.0121</v>
      </c>
      <c r="AP598" s="46">
        <v>5.0066499999999996</v>
      </c>
      <c r="AQ598" s="46">
        <v>16.466100000000001</v>
      </c>
      <c r="AR598" s="46">
        <v>40.511000000000003</v>
      </c>
      <c r="AS598" s="46">
        <v>263342</v>
      </c>
      <c r="AT598" s="46">
        <v>29.1188</v>
      </c>
      <c r="AU598" s="46">
        <v>17.1267</v>
      </c>
      <c r="AV598" s="46">
        <v>42.160299999999999</v>
      </c>
      <c r="AW598" s="46">
        <v>5.1998499999999996</v>
      </c>
      <c r="AX598" s="46">
        <v>273746</v>
      </c>
      <c r="AY598" s="46">
        <v>40.107300000000002</v>
      </c>
      <c r="AZ598" s="46">
        <v>7.0007099999999998</v>
      </c>
      <c r="BA598" s="46">
        <v>24.041599999999999</v>
      </c>
      <c r="BB598" s="46">
        <v>57.076900000000002</v>
      </c>
      <c r="BC598" s="46">
        <v>377049</v>
      </c>
    </row>
    <row r="599" spans="1:55" x14ac:dyDescent="0.25">
      <c r="A599" s="49" t="s">
        <v>3015</v>
      </c>
      <c r="B599" s="38" t="s">
        <v>355</v>
      </c>
      <c r="C599" s="45" t="s">
        <v>2269</v>
      </c>
      <c r="D599" s="46">
        <v>413</v>
      </c>
      <c r="E599" s="80">
        <v>14386</v>
      </c>
      <c r="F599" s="46">
        <v>686.82899999999995</v>
      </c>
      <c r="G599" s="46">
        <v>4.67422</v>
      </c>
      <c r="H599" s="46">
        <v>668</v>
      </c>
      <c r="I599" s="46">
        <v>700</v>
      </c>
      <c r="J599" s="46">
        <v>1076.98</v>
      </c>
      <c r="K599" s="46">
        <v>3.6673100000000001</v>
      </c>
      <c r="L599" s="46">
        <v>1068</v>
      </c>
      <c r="M599" s="46">
        <v>1085</v>
      </c>
      <c r="N599" s="46">
        <v>197.214</v>
      </c>
      <c r="O599" s="46">
        <v>23.0761</v>
      </c>
      <c r="P599" s="46">
        <v>5</v>
      </c>
      <c r="Q599" s="46">
        <v>200</v>
      </c>
      <c r="R599" s="46">
        <v>18.2987</v>
      </c>
      <c r="S599" s="46">
        <v>13.6305</v>
      </c>
      <c r="T599" s="46">
        <v>3</v>
      </c>
      <c r="U599" s="46">
        <v>45</v>
      </c>
      <c r="V599" s="46">
        <v>72.771600000000007</v>
      </c>
      <c r="W599" s="46">
        <v>23.6905</v>
      </c>
      <c r="X599" s="46">
        <v>13</v>
      </c>
      <c r="Y599" s="46">
        <v>100</v>
      </c>
      <c r="Z599" s="46">
        <v>1672.92</v>
      </c>
      <c r="AA599" s="46">
        <v>206.89599999999999</v>
      </c>
      <c r="AB599" s="46">
        <v>1170</v>
      </c>
      <c r="AC599" s="46">
        <v>1980</v>
      </c>
      <c r="AD599" s="46">
        <v>24063200</v>
      </c>
      <c r="AE599" s="46">
        <v>1266.96</v>
      </c>
      <c r="AF599" s="46">
        <v>151.126</v>
      </c>
      <c r="AG599" s="46">
        <v>898</v>
      </c>
      <c r="AH599" s="46">
        <v>1492</v>
      </c>
      <c r="AI599" s="46">
        <v>18223900</v>
      </c>
      <c r="AJ599" s="46">
        <v>1160.46</v>
      </c>
      <c r="AK599" s="46">
        <v>136.82300000000001</v>
      </c>
      <c r="AL599" s="46">
        <v>826</v>
      </c>
      <c r="AM599" s="46">
        <v>1364</v>
      </c>
      <c r="AN599" s="46">
        <v>16692100</v>
      </c>
      <c r="AO599" s="46">
        <v>24.9817</v>
      </c>
      <c r="AP599" s="46">
        <v>3.5990799999999998</v>
      </c>
      <c r="AQ599" s="46">
        <v>9.4933399999999999</v>
      </c>
      <c r="AR599" s="46">
        <v>33.123100000000001</v>
      </c>
      <c r="AS599" s="46">
        <v>359337</v>
      </c>
      <c r="AT599" s="46">
        <v>25.959700000000002</v>
      </c>
      <c r="AU599" s="46">
        <v>9.8921100000000006</v>
      </c>
      <c r="AV599" s="46">
        <v>34.485900000000001</v>
      </c>
      <c r="AW599" s="46">
        <v>3.7430400000000001</v>
      </c>
      <c r="AX599" s="46">
        <v>373404</v>
      </c>
      <c r="AY599" s="46">
        <v>35.975700000000003</v>
      </c>
      <c r="AZ599" s="46">
        <v>4.9685899999999998</v>
      </c>
      <c r="BA599" s="46">
        <v>14.257899999999999</v>
      </c>
      <c r="BB599" s="46">
        <v>46.934899999999999</v>
      </c>
      <c r="BC599" s="46">
        <v>517474</v>
      </c>
    </row>
    <row r="600" spans="1:55" x14ac:dyDescent="0.25">
      <c r="A600" s="49" t="s">
        <v>3016</v>
      </c>
      <c r="B600" s="38" t="s">
        <v>2448</v>
      </c>
      <c r="C600" s="45" t="s">
        <v>2270</v>
      </c>
      <c r="D600" s="46">
        <v>414</v>
      </c>
      <c r="E600" s="80">
        <v>36313</v>
      </c>
      <c r="F600" s="46">
        <v>317.21199999999999</v>
      </c>
      <c r="G600" s="46">
        <v>11.186299999999999</v>
      </c>
      <c r="H600" s="46">
        <v>298</v>
      </c>
      <c r="I600" s="46">
        <v>342</v>
      </c>
      <c r="J600" s="46">
        <v>1358.3</v>
      </c>
      <c r="K600" s="46">
        <v>4.9123099999999997</v>
      </c>
      <c r="L600" s="46">
        <v>1347</v>
      </c>
      <c r="M600" s="46">
        <v>1373</v>
      </c>
      <c r="N600" s="46">
        <v>192.48</v>
      </c>
      <c r="O600" s="46">
        <v>10.034000000000001</v>
      </c>
      <c r="P600" s="46">
        <v>18</v>
      </c>
      <c r="Q600" s="46">
        <v>200</v>
      </c>
      <c r="R600" s="46">
        <v>8.3182100000000005</v>
      </c>
      <c r="S600" s="46">
        <v>3.2914699999999999</v>
      </c>
      <c r="T600" s="46">
        <v>3</v>
      </c>
      <c r="U600" s="46">
        <v>45</v>
      </c>
      <c r="V600" s="46">
        <v>59.503900000000002</v>
      </c>
      <c r="W600" s="46">
        <v>5.8053900000000001</v>
      </c>
      <c r="X600" s="46">
        <v>40</v>
      </c>
      <c r="Y600" s="46">
        <v>74</v>
      </c>
      <c r="Z600" s="46">
        <v>591.87800000000004</v>
      </c>
      <c r="AA600" s="46">
        <v>20.936900000000001</v>
      </c>
      <c r="AB600" s="46">
        <v>522</v>
      </c>
      <c r="AC600" s="46">
        <v>659</v>
      </c>
      <c r="AD600" s="46">
        <v>21492900</v>
      </c>
      <c r="AE600" s="46">
        <v>449.49</v>
      </c>
      <c r="AF600" s="46">
        <v>15.473000000000001</v>
      </c>
      <c r="AG600" s="46">
        <v>398</v>
      </c>
      <c r="AH600" s="46">
        <v>499</v>
      </c>
      <c r="AI600" s="46">
        <v>16322300</v>
      </c>
      <c r="AJ600" s="46">
        <v>412.065</v>
      </c>
      <c r="AK600" s="46">
        <v>14.0794</v>
      </c>
      <c r="AL600" s="46">
        <v>365</v>
      </c>
      <c r="AM600" s="46">
        <v>457</v>
      </c>
      <c r="AN600" s="46">
        <v>14963300</v>
      </c>
      <c r="AO600" s="46">
        <v>1.7628600000000001</v>
      </c>
      <c r="AP600" s="46">
        <v>0.37561299999999997</v>
      </c>
      <c r="AQ600" s="46">
        <v>0.49229299999999998</v>
      </c>
      <c r="AR600" s="46">
        <v>3.2811300000000001</v>
      </c>
      <c r="AS600" s="46">
        <v>64014.7</v>
      </c>
      <c r="AT600" s="46">
        <v>1.89367</v>
      </c>
      <c r="AU600" s="46">
        <v>0.52003299999999997</v>
      </c>
      <c r="AV600" s="46">
        <v>3.4669099999999999</v>
      </c>
      <c r="AW600" s="46">
        <v>0.38974700000000001</v>
      </c>
      <c r="AX600" s="46">
        <v>68764.800000000003</v>
      </c>
      <c r="AY600" s="46">
        <v>2.9060000000000001</v>
      </c>
      <c r="AZ600" s="46">
        <v>0.49677700000000002</v>
      </c>
      <c r="BA600" s="46">
        <v>1.10253</v>
      </c>
      <c r="BB600" s="46">
        <v>4.9026500000000004</v>
      </c>
      <c r="BC600" s="46">
        <v>105526</v>
      </c>
    </row>
    <row r="601" spans="1:55" x14ac:dyDescent="0.25">
      <c r="A601" s="49" t="s">
        <v>3017</v>
      </c>
      <c r="B601" s="38" t="s">
        <v>432</v>
      </c>
      <c r="C601" s="45" t="s">
        <v>2271</v>
      </c>
      <c r="D601" s="46">
        <v>415</v>
      </c>
      <c r="E601" s="80">
        <v>20137</v>
      </c>
      <c r="F601" s="46">
        <v>565.346</v>
      </c>
      <c r="G601" s="46">
        <v>9.9393999999999991</v>
      </c>
      <c r="H601" s="46">
        <v>552</v>
      </c>
      <c r="I601" s="46">
        <v>593</v>
      </c>
      <c r="J601" s="46">
        <v>1146.53</v>
      </c>
      <c r="K601" s="46">
        <v>5.8360000000000003</v>
      </c>
      <c r="L601" s="46">
        <v>1134</v>
      </c>
      <c r="M601" s="46">
        <v>1156</v>
      </c>
      <c r="N601" s="46">
        <v>200</v>
      </c>
      <c r="O601" s="46">
        <v>0</v>
      </c>
      <c r="P601" s="46">
        <v>200</v>
      </c>
      <c r="Q601" s="46">
        <v>200</v>
      </c>
      <c r="R601" s="46">
        <v>33.585599999999999</v>
      </c>
      <c r="S601" s="46">
        <v>13.2072</v>
      </c>
      <c r="T601" s="46">
        <v>3</v>
      </c>
      <c r="U601" s="46">
        <v>45</v>
      </c>
      <c r="V601" s="46">
        <v>90.175600000000003</v>
      </c>
      <c r="W601" s="46">
        <v>16.5946</v>
      </c>
      <c r="X601" s="46">
        <v>13</v>
      </c>
      <c r="Y601" s="46">
        <v>100</v>
      </c>
      <c r="Z601" s="46">
        <v>1419.96</v>
      </c>
      <c r="AA601" s="46">
        <v>118.03400000000001</v>
      </c>
      <c r="AB601" s="46">
        <v>912</v>
      </c>
      <c r="AC601" s="46">
        <v>1562</v>
      </c>
      <c r="AD601" s="46">
        <v>28588000</v>
      </c>
      <c r="AE601" s="46">
        <v>1071.8699999999999</v>
      </c>
      <c r="AF601" s="46">
        <v>86.161100000000005</v>
      </c>
      <c r="AG601" s="46">
        <v>699</v>
      </c>
      <c r="AH601" s="46">
        <v>1177</v>
      </c>
      <c r="AI601" s="46">
        <v>21579900</v>
      </c>
      <c r="AJ601" s="46">
        <v>980.70299999999997</v>
      </c>
      <c r="AK601" s="46">
        <v>77.9846</v>
      </c>
      <c r="AL601" s="46">
        <v>643</v>
      </c>
      <c r="AM601" s="46">
        <v>1077</v>
      </c>
      <c r="AN601" s="46">
        <v>19744500</v>
      </c>
      <c r="AO601" s="46">
        <v>14.579800000000001</v>
      </c>
      <c r="AP601" s="46">
        <v>2.2227600000000001</v>
      </c>
      <c r="AQ601" s="46">
        <v>8.9779499999999999</v>
      </c>
      <c r="AR601" s="46">
        <v>35.074399999999997</v>
      </c>
      <c r="AS601" s="46">
        <v>293535</v>
      </c>
      <c r="AT601" s="46">
        <v>15.164400000000001</v>
      </c>
      <c r="AU601" s="46">
        <v>9.3670100000000005</v>
      </c>
      <c r="AV601" s="46">
        <v>36.508299999999998</v>
      </c>
      <c r="AW601" s="46">
        <v>2.3109799999999998</v>
      </c>
      <c r="AX601" s="46">
        <v>305305</v>
      </c>
      <c r="AY601" s="46">
        <v>21.0382</v>
      </c>
      <c r="AZ601" s="46">
        <v>3.0279400000000001</v>
      </c>
      <c r="BA601" s="46">
        <v>13.164999999999999</v>
      </c>
      <c r="BB601" s="46">
        <v>48.5931</v>
      </c>
      <c r="BC601" s="46">
        <v>423562</v>
      </c>
    </row>
    <row r="602" spans="1:55" x14ac:dyDescent="0.25">
      <c r="A602" s="49" t="s">
        <v>3018</v>
      </c>
      <c r="B602" s="38" t="s">
        <v>632</v>
      </c>
      <c r="C602" s="45" t="s">
        <v>2272</v>
      </c>
      <c r="D602" s="46">
        <v>416</v>
      </c>
      <c r="E602" s="80">
        <v>36513</v>
      </c>
      <c r="F602" s="46">
        <v>367.70800000000003</v>
      </c>
      <c r="G602" s="46">
        <v>7.1774699999999996</v>
      </c>
      <c r="H602" s="46">
        <v>353</v>
      </c>
      <c r="I602" s="46">
        <v>395</v>
      </c>
      <c r="J602" s="46">
        <v>1298.8699999999999</v>
      </c>
      <c r="K602" s="46">
        <v>8.63157</v>
      </c>
      <c r="L602" s="46">
        <v>1276</v>
      </c>
      <c r="M602" s="46">
        <v>1316</v>
      </c>
      <c r="N602" s="46">
        <v>200</v>
      </c>
      <c r="O602" s="46">
        <v>0</v>
      </c>
      <c r="P602" s="46">
        <v>200</v>
      </c>
      <c r="Q602" s="46">
        <v>200</v>
      </c>
      <c r="R602" s="46">
        <v>12.9778</v>
      </c>
      <c r="S602" s="46">
        <v>4.3568300000000004</v>
      </c>
      <c r="T602" s="46">
        <v>3</v>
      </c>
      <c r="U602" s="46">
        <v>33</v>
      </c>
      <c r="V602" s="46">
        <v>56.229700000000001</v>
      </c>
      <c r="W602" s="46">
        <v>7.1193799999999996</v>
      </c>
      <c r="X602" s="46">
        <v>26</v>
      </c>
      <c r="Y602" s="46">
        <v>80</v>
      </c>
      <c r="Z602" s="46">
        <v>700.322</v>
      </c>
      <c r="AA602" s="46">
        <v>24.738600000000002</v>
      </c>
      <c r="AB602" s="46">
        <v>620</v>
      </c>
      <c r="AC602" s="46">
        <v>823</v>
      </c>
      <c r="AD602" s="46">
        <v>25570900</v>
      </c>
      <c r="AE602" s="46">
        <v>532.24900000000002</v>
      </c>
      <c r="AF602" s="46">
        <v>18.238399999999999</v>
      </c>
      <c r="AG602" s="46">
        <v>473</v>
      </c>
      <c r="AH602" s="46">
        <v>622</v>
      </c>
      <c r="AI602" s="46">
        <v>19434000</v>
      </c>
      <c r="AJ602" s="46">
        <v>488.04899999999998</v>
      </c>
      <c r="AK602" s="46">
        <v>16.549299999999999</v>
      </c>
      <c r="AL602" s="46">
        <v>435</v>
      </c>
      <c r="AM602" s="46">
        <v>570</v>
      </c>
      <c r="AN602" s="46">
        <v>17820100</v>
      </c>
      <c r="AO602" s="46">
        <v>4.2659599999999998</v>
      </c>
      <c r="AP602" s="46">
        <v>0.28848600000000002</v>
      </c>
      <c r="AQ602" s="46">
        <v>3.2038099999999998</v>
      </c>
      <c r="AR602" s="46">
        <v>5.7275999999999998</v>
      </c>
      <c r="AS602" s="46">
        <v>155763</v>
      </c>
      <c r="AT602" s="46">
        <v>4.4898100000000003</v>
      </c>
      <c r="AU602" s="46">
        <v>3.39134</v>
      </c>
      <c r="AV602" s="46">
        <v>6.0085600000000001</v>
      </c>
      <c r="AW602" s="46">
        <v>0.29948799999999998</v>
      </c>
      <c r="AX602" s="46">
        <v>163936</v>
      </c>
      <c r="AY602" s="46">
        <v>6.2995599999999996</v>
      </c>
      <c r="AZ602" s="46">
        <v>0.39014700000000002</v>
      </c>
      <c r="BA602" s="46">
        <v>4.8424500000000004</v>
      </c>
      <c r="BB602" s="46">
        <v>8.2836999999999996</v>
      </c>
      <c r="BC602" s="46">
        <v>230016</v>
      </c>
    </row>
    <row r="603" spans="1:55" x14ac:dyDescent="0.25">
      <c r="A603" s="49" t="s">
        <v>3019</v>
      </c>
      <c r="B603" s="38" t="s">
        <v>1137</v>
      </c>
      <c r="C603" s="45" t="s">
        <v>2273</v>
      </c>
      <c r="D603" s="46">
        <v>417</v>
      </c>
      <c r="E603" s="80">
        <v>20440</v>
      </c>
      <c r="F603" s="46">
        <v>646.78899999999999</v>
      </c>
      <c r="G603" s="46">
        <v>6.1185200000000002</v>
      </c>
      <c r="H603" s="46">
        <v>632</v>
      </c>
      <c r="I603" s="46">
        <v>659</v>
      </c>
      <c r="J603" s="46">
        <v>1118.3599999999999</v>
      </c>
      <c r="K603" s="46">
        <v>5.90998</v>
      </c>
      <c r="L603" s="46">
        <v>1102</v>
      </c>
      <c r="M603" s="46">
        <v>1132</v>
      </c>
      <c r="N603" s="46">
        <v>197.477</v>
      </c>
      <c r="O603" s="46">
        <v>19.483000000000001</v>
      </c>
      <c r="P603" s="46">
        <v>47</v>
      </c>
      <c r="Q603" s="46">
        <v>200</v>
      </c>
      <c r="R603" s="46">
        <v>29.088799999999999</v>
      </c>
      <c r="S603" s="46">
        <v>16.294599999999999</v>
      </c>
      <c r="T603" s="46">
        <v>3</v>
      </c>
      <c r="U603" s="46">
        <v>45</v>
      </c>
      <c r="V603" s="46">
        <v>83.950900000000004</v>
      </c>
      <c r="W603" s="46">
        <v>21.9071</v>
      </c>
      <c r="X603" s="46">
        <v>13</v>
      </c>
      <c r="Y603" s="46">
        <v>100</v>
      </c>
      <c r="Z603" s="46">
        <v>1581.83</v>
      </c>
      <c r="AA603" s="46">
        <v>169.76599999999999</v>
      </c>
      <c r="AB603" s="46">
        <v>1072</v>
      </c>
      <c r="AC603" s="46">
        <v>1757</v>
      </c>
      <c r="AD603" s="46">
        <v>32297700</v>
      </c>
      <c r="AE603" s="46">
        <v>1195.33</v>
      </c>
      <c r="AF603" s="46">
        <v>123.77</v>
      </c>
      <c r="AG603" s="46">
        <v>822</v>
      </c>
      <c r="AH603" s="46">
        <v>1324</v>
      </c>
      <c r="AI603" s="46">
        <v>24406200</v>
      </c>
      <c r="AJ603" s="46">
        <v>1094.1099999999999</v>
      </c>
      <c r="AK603" s="46">
        <v>111.992</v>
      </c>
      <c r="AL603" s="46">
        <v>756</v>
      </c>
      <c r="AM603" s="46">
        <v>1211</v>
      </c>
      <c r="AN603" s="46">
        <v>22339500</v>
      </c>
      <c r="AO603" s="46">
        <v>20.2849</v>
      </c>
      <c r="AP603" s="46">
        <v>2.05829</v>
      </c>
      <c r="AQ603" s="46">
        <v>11.789400000000001</v>
      </c>
      <c r="AR603" s="46">
        <v>29.4514</v>
      </c>
      <c r="AS603" s="46">
        <v>414177</v>
      </c>
      <c r="AT603" s="46">
        <v>21.078900000000001</v>
      </c>
      <c r="AU603" s="46">
        <v>12.2889</v>
      </c>
      <c r="AV603" s="46">
        <v>30.652200000000001</v>
      </c>
      <c r="AW603" s="46">
        <v>2.1374599999999999</v>
      </c>
      <c r="AX603" s="46">
        <v>430390</v>
      </c>
      <c r="AY603" s="46">
        <v>29.224799999999998</v>
      </c>
      <c r="AZ603" s="46">
        <v>2.8480500000000002</v>
      </c>
      <c r="BA603" s="46">
        <v>17.206</v>
      </c>
      <c r="BB603" s="46">
        <v>41.398499999999999</v>
      </c>
      <c r="BC603" s="46">
        <v>596713</v>
      </c>
    </row>
    <row r="604" spans="1:55" x14ac:dyDescent="0.25">
      <c r="A604" s="49" t="s">
        <v>3020</v>
      </c>
      <c r="B604" s="38" t="s">
        <v>1132</v>
      </c>
      <c r="C604" s="45" t="s">
        <v>2274</v>
      </c>
      <c r="D604" s="46">
        <v>418</v>
      </c>
      <c r="E604" s="80">
        <v>23113</v>
      </c>
      <c r="F604" s="46">
        <v>382.94</v>
      </c>
      <c r="G604" s="46">
        <v>7.8795999999999999</v>
      </c>
      <c r="H604" s="46">
        <v>364</v>
      </c>
      <c r="I604" s="46">
        <v>395</v>
      </c>
      <c r="J604" s="46">
        <v>1464.98</v>
      </c>
      <c r="K604" s="46">
        <v>5.2990700000000004</v>
      </c>
      <c r="L604" s="46">
        <v>1449</v>
      </c>
      <c r="M604" s="46">
        <v>1481</v>
      </c>
      <c r="N604" s="46">
        <v>188.00800000000001</v>
      </c>
      <c r="O604" s="46">
        <v>43.424500000000002</v>
      </c>
      <c r="P604" s="46">
        <v>18</v>
      </c>
      <c r="Q604" s="46">
        <v>200</v>
      </c>
      <c r="R604" s="46">
        <v>18.4115</v>
      </c>
      <c r="S604" s="46">
        <v>4.9755399999999996</v>
      </c>
      <c r="T604" s="46">
        <v>3</v>
      </c>
      <c r="U604" s="46">
        <v>26</v>
      </c>
      <c r="V604" s="46">
        <v>57.697899999999997</v>
      </c>
      <c r="W604" s="46">
        <v>12.8721</v>
      </c>
      <c r="X604" s="46">
        <v>25</v>
      </c>
      <c r="Y604" s="46">
        <v>68</v>
      </c>
      <c r="Z604" s="46">
        <v>571.02499999999998</v>
      </c>
      <c r="AA604" s="46">
        <v>38.833300000000001</v>
      </c>
      <c r="AB604" s="46">
        <v>481</v>
      </c>
      <c r="AC604" s="46">
        <v>614</v>
      </c>
      <c r="AD604" s="46">
        <v>13198100</v>
      </c>
      <c r="AE604" s="46">
        <v>433.71800000000002</v>
      </c>
      <c r="AF604" s="46">
        <v>28.434200000000001</v>
      </c>
      <c r="AG604" s="46">
        <v>368</v>
      </c>
      <c r="AH604" s="46">
        <v>465</v>
      </c>
      <c r="AI604" s="46">
        <v>10024500</v>
      </c>
      <c r="AJ604" s="46">
        <v>397.63200000000001</v>
      </c>
      <c r="AK604" s="46">
        <v>25.809799999999999</v>
      </c>
      <c r="AL604" s="46">
        <v>338</v>
      </c>
      <c r="AM604" s="46">
        <v>426</v>
      </c>
      <c r="AN604" s="46">
        <v>9190460</v>
      </c>
      <c r="AO604" s="46">
        <v>3.60365</v>
      </c>
      <c r="AP604" s="46">
        <v>0.85033400000000003</v>
      </c>
      <c r="AQ604" s="46">
        <v>0.70899699999999999</v>
      </c>
      <c r="AR604" s="46">
        <v>5.7203999999999997</v>
      </c>
      <c r="AS604" s="46">
        <v>83291.199999999997</v>
      </c>
      <c r="AT604" s="46">
        <v>3.8021099999999999</v>
      </c>
      <c r="AU604" s="46">
        <v>0.800759</v>
      </c>
      <c r="AV604" s="46">
        <v>6.0026200000000003</v>
      </c>
      <c r="AW604" s="46">
        <v>0.882656</v>
      </c>
      <c r="AX604" s="46">
        <v>87878.2</v>
      </c>
      <c r="AY604" s="46">
        <v>5.3154000000000003</v>
      </c>
      <c r="AZ604" s="46">
        <v>1.11009</v>
      </c>
      <c r="BA604" s="46">
        <v>1.5098800000000001</v>
      </c>
      <c r="BB604" s="46">
        <v>8.0721799999999995</v>
      </c>
      <c r="BC604" s="46">
        <v>122855</v>
      </c>
    </row>
    <row r="605" spans="1:55" x14ac:dyDescent="0.25">
      <c r="A605" s="49" t="s">
        <v>3021</v>
      </c>
      <c r="B605" s="38" t="s">
        <v>1402</v>
      </c>
      <c r="C605" s="45" t="s">
        <v>2275</v>
      </c>
      <c r="D605" s="46">
        <v>419</v>
      </c>
      <c r="E605" s="80">
        <v>32005</v>
      </c>
      <c r="F605" s="46">
        <v>335.21800000000002</v>
      </c>
      <c r="G605" s="46">
        <v>6.9501900000000001</v>
      </c>
      <c r="H605" s="46">
        <v>318</v>
      </c>
      <c r="I605" s="46">
        <v>366</v>
      </c>
      <c r="J605" s="46">
        <v>1379.17</v>
      </c>
      <c r="K605" s="46">
        <v>4.7771499999999998</v>
      </c>
      <c r="L605" s="46">
        <v>1370</v>
      </c>
      <c r="M605" s="46">
        <v>1393</v>
      </c>
      <c r="N605" s="46">
        <v>199.93799999999999</v>
      </c>
      <c r="O605" s="46">
        <v>1.08649</v>
      </c>
      <c r="P605" s="46">
        <v>181</v>
      </c>
      <c r="Q605" s="46">
        <v>200</v>
      </c>
      <c r="R605" s="46">
        <v>11.4809</v>
      </c>
      <c r="S605" s="46">
        <v>2.7219199999999999</v>
      </c>
      <c r="T605" s="46">
        <v>3</v>
      </c>
      <c r="U605" s="46">
        <v>15</v>
      </c>
      <c r="V605" s="46">
        <v>55.438400000000001</v>
      </c>
      <c r="W605" s="46">
        <v>8.2602600000000006</v>
      </c>
      <c r="X605" s="46">
        <v>31</v>
      </c>
      <c r="Y605" s="46">
        <v>72</v>
      </c>
      <c r="Z605" s="46">
        <v>583.90599999999995</v>
      </c>
      <c r="AA605" s="46">
        <v>27.238</v>
      </c>
      <c r="AB605" s="46">
        <v>517</v>
      </c>
      <c r="AC605" s="46">
        <v>678</v>
      </c>
      <c r="AD605" s="46">
        <v>18687900</v>
      </c>
      <c r="AE605" s="46">
        <v>443.76499999999999</v>
      </c>
      <c r="AF605" s="46">
        <v>19.984100000000002</v>
      </c>
      <c r="AG605" s="46">
        <v>395</v>
      </c>
      <c r="AH605" s="46">
        <v>513</v>
      </c>
      <c r="AI605" s="46">
        <v>14202700</v>
      </c>
      <c r="AJ605" s="46">
        <v>406.93900000000002</v>
      </c>
      <c r="AK605" s="46">
        <v>18.1219</v>
      </c>
      <c r="AL605" s="46">
        <v>362</v>
      </c>
      <c r="AM605" s="46">
        <v>470</v>
      </c>
      <c r="AN605" s="46">
        <v>13024100</v>
      </c>
      <c r="AO605" s="46">
        <v>2.6114000000000002</v>
      </c>
      <c r="AP605" s="46">
        <v>0.22611200000000001</v>
      </c>
      <c r="AQ605" s="46">
        <v>1.43397</v>
      </c>
      <c r="AR605" s="46">
        <v>3.3967000000000001</v>
      </c>
      <c r="AS605" s="46">
        <v>83578</v>
      </c>
      <c r="AT605" s="46">
        <v>2.7739699999999998</v>
      </c>
      <c r="AU605" s="46">
        <v>1.5517700000000001</v>
      </c>
      <c r="AV605" s="46">
        <v>3.5915300000000001</v>
      </c>
      <c r="AW605" s="46">
        <v>0.23492199999999999</v>
      </c>
      <c r="AX605" s="46">
        <v>88780.800000000003</v>
      </c>
      <c r="AY605" s="46">
        <v>4.0215399999999999</v>
      </c>
      <c r="AZ605" s="46">
        <v>0.29653600000000002</v>
      </c>
      <c r="BA605" s="46">
        <v>2.4704000000000002</v>
      </c>
      <c r="BB605" s="46">
        <v>5.0605599999999997</v>
      </c>
      <c r="BC605" s="46">
        <v>128709</v>
      </c>
    </row>
    <row r="606" spans="1:55" x14ac:dyDescent="0.25">
      <c r="A606" s="49" t="s">
        <v>3022</v>
      </c>
      <c r="B606" s="38" t="s">
        <v>2449</v>
      </c>
      <c r="C606" s="45" t="s">
        <v>2276</v>
      </c>
      <c r="D606" s="46">
        <v>420</v>
      </c>
      <c r="E606" s="80">
        <v>1423</v>
      </c>
      <c r="F606" s="46">
        <v>303.55399999999997</v>
      </c>
      <c r="G606" s="46">
        <v>1.9555199999999999</v>
      </c>
      <c r="H606" s="46">
        <v>300</v>
      </c>
      <c r="I606" s="46">
        <v>313</v>
      </c>
      <c r="J606" s="46">
        <v>1530.98</v>
      </c>
      <c r="K606" s="46">
        <v>1.10822</v>
      </c>
      <c r="L606" s="46">
        <v>1528</v>
      </c>
      <c r="M606" s="46">
        <v>1534</v>
      </c>
      <c r="N606" s="46">
        <v>200</v>
      </c>
      <c r="O606" s="46">
        <v>0</v>
      </c>
      <c r="P606" s="46">
        <v>200</v>
      </c>
      <c r="Q606" s="46">
        <v>200</v>
      </c>
      <c r="R606" s="46">
        <v>15</v>
      </c>
      <c r="S606" s="46">
        <v>0</v>
      </c>
      <c r="T606" s="46">
        <v>15</v>
      </c>
      <c r="U606" s="46">
        <v>15</v>
      </c>
      <c r="V606" s="46">
        <v>52.110999999999997</v>
      </c>
      <c r="W606" s="46">
        <v>4.7830300000000001</v>
      </c>
      <c r="X606" s="46">
        <v>40</v>
      </c>
      <c r="Y606" s="46">
        <v>54</v>
      </c>
      <c r="Z606" s="46">
        <v>438.11599999999999</v>
      </c>
      <c r="AA606" s="46">
        <v>9.1076899999999998</v>
      </c>
      <c r="AB606" s="46">
        <v>411</v>
      </c>
      <c r="AC606" s="46">
        <v>452</v>
      </c>
      <c r="AD606" s="46">
        <v>623439</v>
      </c>
      <c r="AE606" s="46">
        <v>333.24</v>
      </c>
      <c r="AF606" s="46">
        <v>6.6539400000000004</v>
      </c>
      <c r="AG606" s="46">
        <v>313</v>
      </c>
      <c r="AH606" s="46">
        <v>344</v>
      </c>
      <c r="AI606" s="46">
        <v>474200</v>
      </c>
      <c r="AJ606" s="46">
        <v>305.637</v>
      </c>
      <c r="AK606" s="46">
        <v>6.01701</v>
      </c>
      <c r="AL606" s="46">
        <v>287</v>
      </c>
      <c r="AM606" s="46">
        <v>315</v>
      </c>
      <c r="AN606" s="46">
        <v>434922</v>
      </c>
      <c r="AO606" s="46">
        <v>1.67822</v>
      </c>
      <c r="AP606" s="46">
        <v>0.177036</v>
      </c>
      <c r="AQ606" s="46">
        <v>1.53477</v>
      </c>
      <c r="AR606" s="46">
        <v>2.2384200000000001</v>
      </c>
      <c r="AS606" s="46">
        <v>2388.11</v>
      </c>
      <c r="AT606" s="46">
        <v>1.8063400000000001</v>
      </c>
      <c r="AU606" s="46">
        <v>1.65795</v>
      </c>
      <c r="AV606" s="46">
        <v>2.3890199999999999</v>
      </c>
      <c r="AW606" s="46">
        <v>0.18423800000000001</v>
      </c>
      <c r="AX606" s="46">
        <v>2570.4299999999998</v>
      </c>
      <c r="AY606" s="46">
        <v>2.70641</v>
      </c>
      <c r="AZ606" s="46">
        <v>0.22438900000000001</v>
      </c>
      <c r="BA606" s="46">
        <v>2.5208699999999999</v>
      </c>
      <c r="BB606" s="46">
        <v>3.4242300000000001</v>
      </c>
      <c r="BC606" s="46">
        <v>3851.22</v>
      </c>
    </row>
    <row r="607" spans="1:55" x14ac:dyDescent="0.25">
      <c r="A607" s="49" t="s">
        <v>3023</v>
      </c>
      <c r="B607" s="38" t="s">
        <v>571</v>
      </c>
      <c r="C607" s="45" t="s">
        <v>2277</v>
      </c>
      <c r="D607" s="46">
        <v>421</v>
      </c>
      <c r="E607" s="80">
        <v>18888</v>
      </c>
      <c r="F607" s="46">
        <v>487.16300000000001</v>
      </c>
      <c r="G607" s="46">
        <v>19.6645</v>
      </c>
      <c r="H607" s="46">
        <v>458</v>
      </c>
      <c r="I607" s="46">
        <v>538</v>
      </c>
      <c r="J607" s="46">
        <v>1402.45</v>
      </c>
      <c r="K607" s="46">
        <v>18.229700000000001</v>
      </c>
      <c r="L607" s="46">
        <v>1349</v>
      </c>
      <c r="M607" s="46">
        <v>1420</v>
      </c>
      <c r="N607" s="46">
        <v>164.21199999999999</v>
      </c>
      <c r="O607" s="46">
        <v>37.945799999999998</v>
      </c>
      <c r="P607" s="46">
        <v>75</v>
      </c>
      <c r="Q607" s="46">
        <v>200</v>
      </c>
      <c r="R607" s="46">
        <v>24.666499999999999</v>
      </c>
      <c r="S607" s="46">
        <v>5.8848099999999999</v>
      </c>
      <c r="T607" s="46">
        <v>15</v>
      </c>
      <c r="U607" s="46">
        <v>45</v>
      </c>
      <c r="V607" s="46">
        <v>88.811800000000005</v>
      </c>
      <c r="W607" s="46">
        <v>12.690300000000001</v>
      </c>
      <c r="X607" s="46">
        <v>54</v>
      </c>
      <c r="Y607" s="46">
        <v>100</v>
      </c>
      <c r="Z607" s="46">
        <v>847.74300000000005</v>
      </c>
      <c r="AA607" s="46">
        <v>63.197200000000002</v>
      </c>
      <c r="AB607" s="46">
        <v>682</v>
      </c>
      <c r="AC607" s="46">
        <v>991</v>
      </c>
      <c r="AD607" s="46">
        <v>16012200</v>
      </c>
      <c r="AE607" s="46">
        <v>640.02499999999998</v>
      </c>
      <c r="AF607" s="46">
        <v>46.526499999999999</v>
      </c>
      <c r="AG607" s="46">
        <v>519</v>
      </c>
      <c r="AH607" s="46">
        <v>747</v>
      </c>
      <c r="AI607" s="46">
        <v>12088800</v>
      </c>
      <c r="AJ607" s="46">
        <v>585.64499999999998</v>
      </c>
      <c r="AK607" s="46">
        <v>42.234200000000001</v>
      </c>
      <c r="AL607" s="46">
        <v>476</v>
      </c>
      <c r="AM607" s="46">
        <v>683</v>
      </c>
      <c r="AN607" s="46">
        <v>11061700</v>
      </c>
      <c r="AO607" s="46">
        <v>5.1211399999999996</v>
      </c>
      <c r="AP607" s="46">
        <v>1.2622</v>
      </c>
      <c r="AQ607" s="46">
        <v>2.9058299999999999</v>
      </c>
      <c r="AR607" s="46">
        <v>8.4565599999999996</v>
      </c>
      <c r="AS607" s="46">
        <v>96728</v>
      </c>
      <c r="AT607" s="46">
        <v>5.3671800000000003</v>
      </c>
      <c r="AU607" s="46">
        <v>3.0732200000000001</v>
      </c>
      <c r="AV607" s="46">
        <v>8.8257499999999993</v>
      </c>
      <c r="AW607" s="46">
        <v>1.30731</v>
      </c>
      <c r="AX607" s="46">
        <v>101375</v>
      </c>
      <c r="AY607" s="46">
        <v>7.5372000000000003</v>
      </c>
      <c r="AZ607" s="46">
        <v>1.7207699999999999</v>
      </c>
      <c r="BA607" s="46">
        <v>4.5288399999999998</v>
      </c>
      <c r="BB607" s="46">
        <v>12.0991</v>
      </c>
      <c r="BC607" s="46">
        <v>142363</v>
      </c>
    </row>
    <row r="608" spans="1:55" x14ac:dyDescent="0.25">
      <c r="A608" s="49" t="s">
        <v>3024</v>
      </c>
      <c r="B608" s="38" t="s">
        <v>1316</v>
      </c>
      <c r="C608" s="45" t="s">
        <v>2278</v>
      </c>
      <c r="D608" s="46">
        <v>422</v>
      </c>
      <c r="E608" s="80">
        <v>10347</v>
      </c>
      <c r="F608" s="46">
        <v>488.31599999999997</v>
      </c>
      <c r="G608" s="46">
        <v>3.9553500000000001</v>
      </c>
      <c r="H608" s="46">
        <v>483</v>
      </c>
      <c r="I608" s="46">
        <v>501</v>
      </c>
      <c r="J608" s="46">
        <v>1208.23</v>
      </c>
      <c r="K608" s="46">
        <v>5.4098100000000002</v>
      </c>
      <c r="L608" s="46">
        <v>1196</v>
      </c>
      <c r="M608" s="46">
        <v>1218</v>
      </c>
      <c r="N608" s="46">
        <v>200</v>
      </c>
      <c r="O608" s="46">
        <v>0</v>
      </c>
      <c r="P608" s="46">
        <v>200</v>
      </c>
      <c r="Q608" s="46">
        <v>200</v>
      </c>
      <c r="R608" s="46">
        <v>9.6529399999999992</v>
      </c>
      <c r="S608" s="46">
        <v>5.4231800000000003</v>
      </c>
      <c r="T608" s="46">
        <v>3</v>
      </c>
      <c r="U608" s="46">
        <v>33</v>
      </c>
      <c r="V608" s="46">
        <v>48.453099999999999</v>
      </c>
      <c r="W608" s="46">
        <v>9.0808</v>
      </c>
      <c r="X608" s="46">
        <v>13</v>
      </c>
      <c r="Y608" s="46">
        <v>100</v>
      </c>
      <c r="Z608" s="46">
        <v>932.57</v>
      </c>
      <c r="AA608" s="46">
        <v>51.979300000000002</v>
      </c>
      <c r="AB608" s="46">
        <v>768</v>
      </c>
      <c r="AC608" s="46">
        <v>1237</v>
      </c>
      <c r="AD608" s="46">
        <v>9649310</v>
      </c>
      <c r="AE608" s="46">
        <v>710.01400000000001</v>
      </c>
      <c r="AF608" s="46">
        <v>38.220999999999997</v>
      </c>
      <c r="AG608" s="46">
        <v>589</v>
      </c>
      <c r="AH608" s="46">
        <v>932</v>
      </c>
      <c r="AI608" s="46">
        <v>7346510</v>
      </c>
      <c r="AJ608" s="46">
        <v>651.41700000000003</v>
      </c>
      <c r="AK608" s="46">
        <v>34.662599999999998</v>
      </c>
      <c r="AL608" s="46">
        <v>541</v>
      </c>
      <c r="AM608" s="46">
        <v>852</v>
      </c>
      <c r="AN608" s="46">
        <v>6740210</v>
      </c>
      <c r="AO608" s="46">
        <v>10.457000000000001</v>
      </c>
      <c r="AP608" s="46">
        <v>0.59924500000000003</v>
      </c>
      <c r="AQ608" s="46">
        <v>8.7738300000000002</v>
      </c>
      <c r="AR608" s="46">
        <v>12.7958</v>
      </c>
      <c r="AS608" s="46">
        <v>108199</v>
      </c>
      <c r="AT608" s="46">
        <v>10.914899999999999</v>
      </c>
      <c r="AU608" s="46">
        <v>9.1454299999999993</v>
      </c>
      <c r="AV608" s="46">
        <v>13.334899999999999</v>
      </c>
      <c r="AW608" s="46">
        <v>0.61961500000000003</v>
      </c>
      <c r="AX608" s="46">
        <v>112937</v>
      </c>
      <c r="AY608" s="46">
        <v>14.882300000000001</v>
      </c>
      <c r="AZ608" s="46">
        <v>0.84260999999999997</v>
      </c>
      <c r="BA608" s="46">
        <v>12.804600000000001</v>
      </c>
      <c r="BB608" s="46">
        <v>18.163399999999999</v>
      </c>
      <c r="BC608" s="46">
        <v>153988</v>
      </c>
    </row>
    <row r="609" spans="1:55" x14ac:dyDescent="0.25">
      <c r="A609" s="49" t="s">
        <v>3025</v>
      </c>
      <c r="B609" s="38" t="s">
        <v>1292</v>
      </c>
      <c r="C609" s="45" t="s">
        <v>2279</v>
      </c>
      <c r="D609" s="46">
        <v>423</v>
      </c>
      <c r="E609" s="80">
        <v>16395</v>
      </c>
      <c r="F609" s="46">
        <v>347.92399999999998</v>
      </c>
      <c r="G609" s="46">
        <v>8.1137899999999998</v>
      </c>
      <c r="H609" s="46">
        <v>330</v>
      </c>
      <c r="I609" s="46">
        <v>362</v>
      </c>
      <c r="J609" s="46">
        <v>1502.08</v>
      </c>
      <c r="K609" s="46">
        <v>6.1275000000000004</v>
      </c>
      <c r="L609" s="46">
        <v>1490</v>
      </c>
      <c r="M609" s="46">
        <v>1515</v>
      </c>
      <c r="N609" s="46">
        <v>200</v>
      </c>
      <c r="O609" s="46">
        <v>0</v>
      </c>
      <c r="P609" s="46">
        <v>200</v>
      </c>
      <c r="Q609" s="46">
        <v>200</v>
      </c>
      <c r="R609" s="46">
        <v>13.2295</v>
      </c>
      <c r="S609" s="46">
        <v>3.7939600000000002</v>
      </c>
      <c r="T609" s="46">
        <v>3</v>
      </c>
      <c r="U609" s="46">
        <v>26</v>
      </c>
      <c r="V609" s="46">
        <v>41.141300000000001</v>
      </c>
      <c r="W609" s="46">
        <v>7.3746600000000004</v>
      </c>
      <c r="X609" s="46">
        <v>13</v>
      </c>
      <c r="Y609" s="46">
        <v>64</v>
      </c>
      <c r="Z609" s="46">
        <v>472.19900000000001</v>
      </c>
      <c r="AA609" s="46">
        <v>19.754200000000001</v>
      </c>
      <c r="AB609" s="46">
        <v>398</v>
      </c>
      <c r="AC609" s="46">
        <v>541</v>
      </c>
      <c r="AD609" s="46">
        <v>7741700</v>
      </c>
      <c r="AE609" s="46">
        <v>359.87700000000001</v>
      </c>
      <c r="AF609" s="46">
        <v>14.592499999999999</v>
      </c>
      <c r="AG609" s="46">
        <v>305</v>
      </c>
      <c r="AH609" s="46">
        <v>411</v>
      </c>
      <c r="AI609" s="46">
        <v>5900180</v>
      </c>
      <c r="AJ609" s="46">
        <v>330.27100000000002</v>
      </c>
      <c r="AK609" s="46">
        <v>13.221399999999999</v>
      </c>
      <c r="AL609" s="46">
        <v>281</v>
      </c>
      <c r="AM609" s="46">
        <v>377</v>
      </c>
      <c r="AN609" s="46">
        <v>5414800</v>
      </c>
      <c r="AO609" s="46">
        <v>3.1056900000000001</v>
      </c>
      <c r="AP609" s="46">
        <v>0.32650000000000001</v>
      </c>
      <c r="AQ609" s="46">
        <v>1.68015</v>
      </c>
      <c r="AR609" s="46">
        <v>4.3544900000000002</v>
      </c>
      <c r="AS609" s="46">
        <v>50917.8</v>
      </c>
      <c r="AT609" s="46">
        <v>3.2885800000000001</v>
      </c>
      <c r="AU609" s="46">
        <v>1.7940199999999999</v>
      </c>
      <c r="AV609" s="46">
        <v>4.5832600000000001</v>
      </c>
      <c r="AW609" s="46">
        <v>0.339231</v>
      </c>
      <c r="AX609" s="46">
        <v>53916.3</v>
      </c>
      <c r="AY609" s="46">
        <v>4.5893300000000004</v>
      </c>
      <c r="AZ609" s="46">
        <v>0.432722</v>
      </c>
      <c r="BA609" s="46">
        <v>2.6411500000000001</v>
      </c>
      <c r="BB609" s="46">
        <v>6.2244099999999998</v>
      </c>
      <c r="BC609" s="46">
        <v>75242.100000000006</v>
      </c>
    </row>
    <row r="610" spans="1:55" x14ac:dyDescent="0.25">
      <c r="A610" s="49" t="s">
        <v>3026</v>
      </c>
      <c r="B610" s="38" t="s">
        <v>807</v>
      </c>
      <c r="C610" s="45" t="s">
        <v>2280</v>
      </c>
      <c r="D610" s="46">
        <v>424</v>
      </c>
      <c r="E610" s="80">
        <v>24285</v>
      </c>
      <c r="F610" s="46">
        <v>584.15599999999995</v>
      </c>
      <c r="G610" s="46">
        <v>32.182699999999997</v>
      </c>
      <c r="H610" s="46">
        <v>523</v>
      </c>
      <c r="I610" s="46">
        <v>657</v>
      </c>
      <c r="J610" s="46">
        <v>1106.19</v>
      </c>
      <c r="K610" s="46">
        <v>2.65361</v>
      </c>
      <c r="L610" s="46">
        <v>1099</v>
      </c>
      <c r="M610" s="46">
        <v>1110</v>
      </c>
      <c r="N610" s="46">
        <v>183.29599999999999</v>
      </c>
      <c r="O610" s="46">
        <v>28.210699999999999</v>
      </c>
      <c r="P610" s="46">
        <v>64</v>
      </c>
      <c r="Q610" s="46">
        <v>200</v>
      </c>
      <c r="R610" s="46">
        <v>14.1342</v>
      </c>
      <c r="S610" s="46">
        <v>2.7745199999999999</v>
      </c>
      <c r="T610" s="46">
        <v>3</v>
      </c>
      <c r="U610" s="46">
        <v>45</v>
      </c>
      <c r="V610" s="46">
        <v>67.726200000000006</v>
      </c>
      <c r="W610" s="46">
        <v>8.2567699999999995</v>
      </c>
      <c r="X610" s="46">
        <v>13</v>
      </c>
      <c r="Y610" s="46">
        <v>80</v>
      </c>
      <c r="Z610" s="46">
        <v>1378.36</v>
      </c>
      <c r="AA610" s="46">
        <v>70.694199999999995</v>
      </c>
      <c r="AB610" s="46">
        <v>971</v>
      </c>
      <c r="AC610" s="46">
        <v>1586</v>
      </c>
      <c r="AD610" s="46">
        <v>33465100</v>
      </c>
      <c r="AE610" s="46">
        <v>1045.45</v>
      </c>
      <c r="AF610" s="46">
        <v>52.440800000000003</v>
      </c>
      <c r="AG610" s="46">
        <v>745</v>
      </c>
      <c r="AH610" s="46">
        <v>1200</v>
      </c>
      <c r="AI610" s="46">
        <v>25382500</v>
      </c>
      <c r="AJ610" s="46">
        <v>958.05600000000004</v>
      </c>
      <c r="AK610" s="46">
        <v>47.695900000000002</v>
      </c>
      <c r="AL610" s="46">
        <v>685</v>
      </c>
      <c r="AM610" s="46">
        <v>1099</v>
      </c>
      <c r="AN610" s="46">
        <v>23260600</v>
      </c>
      <c r="AO610" s="46">
        <v>16.623699999999999</v>
      </c>
      <c r="AP610" s="46">
        <v>3.1745899999999998</v>
      </c>
      <c r="AQ610" s="46">
        <v>8.5985800000000001</v>
      </c>
      <c r="AR610" s="46">
        <v>34.119300000000003</v>
      </c>
      <c r="AS610" s="46">
        <v>403606</v>
      </c>
      <c r="AT610" s="46">
        <v>17.299299999999999</v>
      </c>
      <c r="AU610" s="46">
        <v>8.9737200000000001</v>
      </c>
      <c r="AV610" s="46">
        <v>35.461300000000001</v>
      </c>
      <c r="AW610" s="46">
        <v>3.2944300000000002</v>
      </c>
      <c r="AX610" s="46">
        <v>420010</v>
      </c>
      <c r="AY610" s="46">
        <v>23.891400000000001</v>
      </c>
      <c r="AZ610" s="46">
        <v>4.4360799999999996</v>
      </c>
      <c r="BA610" s="46">
        <v>12.715</v>
      </c>
      <c r="BB610" s="46">
        <v>48.250599999999999</v>
      </c>
      <c r="BC610" s="46">
        <v>580059</v>
      </c>
    </row>
    <row r="611" spans="1:55" x14ac:dyDescent="0.25">
      <c r="A611" s="49" t="s">
        <v>3027</v>
      </c>
      <c r="B611" s="38" t="s">
        <v>263</v>
      </c>
      <c r="C611" s="45" t="s">
        <v>2281</v>
      </c>
      <c r="D611" s="46">
        <v>425</v>
      </c>
      <c r="E611" s="80">
        <v>36116</v>
      </c>
      <c r="F611" s="46">
        <v>437.79399999999998</v>
      </c>
      <c r="G611" s="46">
        <v>7.0913700000000004</v>
      </c>
      <c r="H611" s="46">
        <v>424</v>
      </c>
      <c r="I611" s="46">
        <v>453</v>
      </c>
      <c r="J611" s="46">
        <v>1277.6099999999999</v>
      </c>
      <c r="K611" s="46">
        <v>6.9726900000000001</v>
      </c>
      <c r="L611" s="46">
        <v>1263</v>
      </c>
      <c r="M611" s="46">
        <v>1295</v>
      </c>
      <c r="N611" s="46">
        <v>200</v>
      </c>
      <c r="O611" s="46">
        <v>0</v>
      </c>
      <c r="P611" s="46">
        <v>200</v>
      </c>
      <c r="Q611" s="46">
        <v>200</v>
      </c>
      <c r="R611" s="46">
        <v>10.1569</v>
      </c>
      <c r="S611" s="46">
        <v>9.3558000000000003</v>
      </c>
      <c r="T611" s="46">
        <v>3</v>
      </c>
      <c r="U611" s="46">
        <v>36</v>
      </c>
      <c r="V611" s="46">
        <v>50.4116</v>
      </c>
      <c r="W611" s="46">
        <v>18.514700000000001</v>
      </c>
      <c r="X611" s="46">
        <v>22</v>
      </c>
      <c r="Y611" s="46">
        <v>94</v>
      </c>
      <c r="Z611" s="46">
        <v>789.54700000000003</v>
      </c>
      <c r="AA611" s="46">
        <v>81.475399999999993</v>
      </c>
      <c r="AB611" s="46">
        <v>660</v>
      </c>
      <c r="AC611" s="46">
        <v>1016</v>
      </c>
      <c r="AD611" s="46">
        <v>28515300</v>
      </c>
      <c r="AE611" s="46">
        <v>600.63900000000001</v>
      </c>
      <c r="AF611" s="46">
        <v>59.559399999999997</v>
      </c>
      <c r="AG611" s="46">
        <v>505</v>
      </c>
      <c r="AH611" s="46">
        <v>767</v>
      </c>
      <c r="AI611" s="46">
        <v>21692700</v>
      </c>
      <c r="AJ611" s="46">
        <v>550.95299999999997</v>
      </c>
      <c r="AK611" s="46">
        <v>54.006799999999998</v>
      </c>
      <c r="AL611" s="46">
        <v>464</v>
      </c>
      <c r="AM611" s="46">
        <v>701</v>
      </c>
      <c r="AN611" s="46">
        <v>19898200</v>
      </c>
      <c r="AO611" s="46">
        <v>6.6749099999999997</v>
      </c>
      <c r="AP611" s="46">
        <v>0.73831800000000003</v>
      </c>
      <c r="AQ611" s="46">
        <v>4.6896899999999997</v>
      </c>
      <c r="AR611" s="46">
        <v>8.8271999999999995</v>
      </c>
      <c r="AS611" s="46">
        <v>241071</v>
      </c>
      <c r="AT611" s="46">
        <v>6.9904400000000004</v>
      </c>
      <c r="AU611" s="46">
        <v>4.9250499999999997</v>
      </c>
      <c r="AV611" s="46">
        <v>9.2145700000000001</v>
      </c>
      <c r="AW611" s="46">
        <v>0.76741700000000002</v>
      </c>
      <c r="AX611" s="46">
        <v>252467</v>
      </c>
      <c r="AY611" s="46">
        <v>9.6040700000000001</v>
      </c>
      <c r="AZ611" s="46">
        <v>0.98253299999999999</v>
      </c>
      <c r="BA611" s="46">
        <v>6.9701000000000004</v>
      </c>
      <c r="BB611" s="46">
        <v>12.569100000000001</v>
      </c>
      <c r="BC611" s="46">
        <v>346861</v>
      </c>
    </row>
    <row r="612" spans="1:55" x14ac:dyDescent="0.25">
      <c r="A612" s="49" t="s">
        <v>3028</v>
      </c>
      <c r="B612" s="38" t="s">
        <v>621</v>
      </c>
      <c r="C612" s="45" t="s">
        <v>2282</v>
      </c>
      <c r="D612" s="46">
        <v>426</v>
      </c>
      <c r="E612" s="80">
        <v>37220</v>
      </c>
      <c r="F612" s="46">
        <v>360.16699999999997</v>
      </c>
      <c r="G612" s="46">
        <v>7.0855300000000003</v>
      </c>
      <c r="H612" s="46">
        <v>343</v>
      </c>
      <c r="I612" s="46">
        <v>378</v>
      </c>
      <c r="J612" s="46">
        <v>1291.76</v>
      </c>
      <c r="K612" s="46">
        <v>6.1608200000000002</v>
      </c>
      <c r="L612" s="46">
        <v>1273</v>
      </c>
      <c r="M612" s="46">
        <v>1303</v>
      </c>
      <c r="N612" s="46">
        <v>200</v>
      </c>
      <c r="O612" s="46">
        <v>0</v>
      </c>
      <c r="P612" s="46">
        <v>200</v>
      </c>
      <c r="Q612" s="46">
        <v>200</v>
      </c>
      <c r="R612" s="46">
        <v>13.961399999999999</v>
      </c>
      <c r="S612" s="46">
        <v>5.92014</v>
      </c>
      <c r="T612" s="46">
        <v>3</v>
      </c>
      <c r="U612" s="46">
        <v>45</v>
      </c>
      <c r="V612" s="46">
        <v>58.372799999999998</v>
      </c>
      <c r="W612" s="46">
        <v>7.91317</v>
      </c>
      <c r="X612" s="46">
        <v>40</v>
      </c>
      <c r="Y612" s="46">
        <v>100</v>
      </c>
      <c r="Z612" s="46">
        <v>706.21900000000005</v>
      </c>
      <c r="AA612" s="46">
        <v>30.888200000000001</v>
      </c>
      <c r="AB612" s="46">
        <v>618</v>
      </c>
      <c r="AC612" s="46">
        <v>915</v>
      </c>
      <c r="AD612" s="46">
        <v>26250900</v>
      </c>
      <c r="AE612" s="46">
        <v>536.48</v>
      </c>
      <c r="AF612" s="46">
        <v>22.644200000000001</v>
      </c>
      <c r="AG612" s="46">
        <v>471</v>
      </c>
      <c r="AH612" s="46">
        <v>689</v>
      </c>
      <c r="AI612" s="46">
        <v>19941500</v>
      </c>
      <c r="AJ612" s="46">
        <v>491.85300000000001</v>
      </c>
      <c r="AK612" s="46">
        <v>20.5228</v>
      </c>
      <c r="AL612" s="46">
        <v>433</v>
      </c>
      <c r="AM612" s="46">
        <v>630</v>
      </c>
      <c r="AN612" s="46">
        <v>18282700</v>
      </c>
      <c r="AO612" s="46">
        <v>4.0651200000000003</v>
      </c>
      <c r="AP612" s="46">
        <v>0.34959800000000002</v>
      </c>
      <c r="AQ612" s="46">
        <v>2.9143500000000002</v>
      </c>
      <c r="AR612" s="46">
        <v>7.5155599999999998</v>
      </c>
      <c r="AS612" s="46">
        <v>151104</v>
      </c>
      <c r="AT612" s="46">
        <v>4.2810699999999997</v>
      </c>
      <c r="AU612" s="46">
        <v>3.0914000000000001</v>
      </c>
      <c r="AV612" s="46">
        <v>7.8614600000000001</v>
      </c>
      <c r="AW612" s="46">
        <v>0.36288700000000002</v>
      </c>
      <c r="AX612" s="46">
        <v>159132</v>
      </c>
      <c r="AY612" s="46">
        <v>6.0346099999999998</v>
      </c>
      <c r="AZ612" s="46">
        <v>0.47309200000000001</v>
      </c>
      <c r="BA612" s="46">
        <v>4.45383</v>
      </c>
      <c r="BB612" s="46">
        <v>10.6629</v>
      </c>
      <c r="BC612" s="46">
        <v>224313</v>
      </c>
    </row>
    <row r="613" spans="1:55" x14ac:dyDescent="0.25">
      <c r="A613" s="49" t="s">
        <v>3029</v>
      </c>
      <c r="B613" s="38" t="s">
        <v>907</v>
      </c>
      <c r="C613" s="45" t="s">
        <v>2283</v>
      </c>
      <c r="D613" s="46">
        <v>427</v>
      </c>
      <c r="E613" s="80">
        <v>32305</v>
      </c>
      <c r="F613" s="46">
        <v>379.71800000000002</v>
      </c>
      <c r="G613" s="46">
        <v>11.8832</v>
      </c>
      <c r="H613" s="46">
        <v>353</v>
      </c>
      <c r="I613" s="46">
        <v>400</v>
      </c>
      <c r="J613" s="46">
        <v>1330.7</v>
      </c>
      <c r="K613" s="46">
        <v>12.235900000000001</v>
      </c>
      <c r="L613" s="46">
        <v>1308</v>
      </c>
      <c r="M613" s="46">
        <v>1361</v>
      </c>
      <c r="N613" s="46">
        <v>200</v>
      </c>
      <c r="O613" s="46">
        <v>0</v>
      </c>
      <c r="P613" s="46">
        <v>200</v>
      </c>
      <c r="Q613" s="46">
        <v>200</v>
      </c>
      <c r="R613" s="46">
        <v>11.3386</v>
      </c>
      <c r="S613" s="46">
        <v>10.074400000000001</v>
      </c>
      <c r="T613" s="46">
        <v>3</v>
      </c>
      <c r="U613" s="46">
        <v>45</v>
      </c>
      <c r="V613" s="46">
        <v>63.393300000000004</v>
      </c>
      <c r="W613" s="46">
        <v>11.547800000000001</v>
      </c>
      <c r="X613" s="46">
        <v>44</v>
      </c>
      <c r="Y613" s="46">
        <v>80</v>
      </c>
      <c r="Z613" s="46">
        <v>708.10400000000004</v>
      </c>
      <c r="AA613" s="46">
        <v>62.8005</v>
      </c>
      <c r="AB613" s="46">
        <v>591</v>
      </c>
      <c r="AC613" s="46">
        <v>809</v>
      </c>
      <c r="AD613" s="46">
        <v>22875300</v>
      </c>
      <c r="AE613" s="46">
        <v>537.30700000000002</v>
      </c>
      <c r="AF613" s="46">
        <v>46.455100000000002</v>
      </c>
      <c r="AG613" s="46">
        <v>451</v>
      </c>
      <c r="AH613" s="46">
        <v>612</v>
      </c>
      <c r="AI613" s="46">
        <v>17357700</v>
      </c>
      <c r="AJ613" s="46">
        <v>492.43299999999999</v>
      </c>
      <c r="AK613" s="46">
        <v>42.238999999999997</v>
      </c>
      <c r="AL613" s="46">
        <v>413</v>
      </c>
      <c r="AM613" s="46">
        <v>560</v>
      </c>
      <c r="AN613" s="46">
        <v>15908100</v>
      </c>
      <c r="AO613" s="46">
        <v>3.5568399999999998</v>
      </c>
      <c r="AP613" s="46">
        <v>0.74306099999999997</v>
      </c>
      <c r="AQ613" s="46">
        <v>2.4204599999999998</v>
      </c>
      <c r="AR613" s="46">
        <v>6.36233</v>
      </c>
      <c r="AS613" s="46">
        <v>114904</v>
      </c>
      <c r="AT613" s="46">
        <v>3.7526899999999999</v>
      </c>
      <c r="AU613" s="46">
        <v>2.5753699999999999</v>
      </c>
      <c r="AV613" s="46">
        <v>6.66174</v>
      </c>
      <c r="AW613" s="46">
        <v>0.76867799999999997</v>
      </c>
      <c r="AX613" s="46">
        <v>121231</v>
      </c>
      <c r="AY613" s="46">
        <v>5.3560499999999998</v>
      </c>
      <c r="AZ613" s="46">
        <v>1.01275</v>
      </c>
      <c r="BA613" s="46">
        <v>3.8196300000000001</v>
      </c>
      <c r="BB613" s="46">
        <v>9.0908899999999999</v>
      </c>
      <c r="BC613" s="46">
        <v>173027</v>
      </c>
    </row>
    <row r="614" spans="1:55" x14ac:dyDescent="0.25">
      <c r="A614" s="49" t="s">
        <v>3030</v>
      </c>
      <c r="B614" s="38" t="s">
        <v>1431</v>
      </c>
      <c r="C614" s="45" t="s">
        <v>2284</v>
      </c>
      <c r="D614" s="46">
        <v>428</v>
      </c>
      <c r="E614" s="80">
        <v>34762</v>
      </c>
      <c r="F614" s="46">
        <v>436.51</v>
      </c>
      <c r="G614" s="46">
        <v>8.7866099999999996</v>
      </c>
      <c r="H614" s="46">
        <v>420</v>
      </c>
      <c r="I614" s="46">
        <v>453</v>
      </c>
      <c r="J614" s="46">
        <v>1299.53</v>
      </c>
      <c r="K614" s="46">
        <v>7.65137</v>
      </c>
      <c r="L614" s="46">
        <v>1285</v>
      </c>
      <c r="M614" s="46">
        <v>1315</v>
      </c>
      <c r="N614" s="46">
        <v>200</v>
      </c>
      <c r="O614" s="46">
        <v>0</v>
      </c>
      <c r="P614" s="46">
        <v>200</v>
      </c>
      <c r="Q614" s="46">
        <v>200</v>
      </c>
      <c r="R614" s="46">
        <v>7.6858599999999999</v>
      </c>
      <c r="S614" s="46">
        <v>10.299899999999999</v>
      </c>
      <c r="T614" s="46">
        <v>3</v>
      </c>
      <c r="U614" s="46">
        <v>36</v>
      </c>
      <c r="V614" s="46">
        <v>36.543799999999997</v>
      </c>
      <c r="W614" s="46">
        <v>14.326700000000001</v>
      </c>
      <c r="X614" s="46">
        <v>13</v>
      </c>
      <c r="Y614" s="46">
        <v>74</v>
      </c>
      <c r="Z614" s="46">
        <v>709.66800000000001</v>
      </c>
      <c r="AA614" s="46">
        <v>59.036499999999997</v>
      </c>
      <c r="AB614" s="46">
        <v>610</v>
      </c>
      <c r="AC614" s="46">
        <v>858</v>
      </c>
      <c r="AD614" s="46">
        <v>24669500</v>
      </c>
      <c r="AE614" s="46">
        <v>541.45000000000005</v>
      </c>
      <c r="AF614" s="46">
        <v>43.4176</v>
      </c>
      <c r="AG614" s="46">
        <v>468</v>
      </c>
      <c r="AH614" s="46">
        <v>650</v>
      </c>
      <c r="AI614" s="46">
        <v>18821900</v>
      </c>
      <c r="AJ614" s="46">
        <v>497.113</v>
      </c>
      <c r="AK614" s="46">
        <v>39.374699999999997</v>
      </c>
      <c r="AL614" s="46">
        <v>430</v>
      </c>
      <c r="AM614" s="46">
        <v>596</v>
      </c>
      <c r="AN614" s="46">
        <v>17280600</v>
      </c>
      <c r="AO614" s="46">
        <v>6.6605499999999997</v>
      </c>
      <c r="AP614" s="46">
        <v>0.79281699999999999</v>
      </c>
      <c r="AQ614" s="46">
        <v>4.4309399999999997</v>
      </c>
      <c r="AR614" s="46">
        <v>8.8365200000000002</v>
      </c>
      <c r="AS614" s="46">
        <v>231534</v>
      </c>
      <c r="AT614" s="46">
        <v>6.9798900000000001</v>
      </c>
      <c r="AU614" s="46">
        <v>4.6565099999999999</v>
      </c>
      <c r="AV614" s="46">
        <v>9.2236100000000008</v>
      </c>
      <c r="AW614" s="46">
        <v>0.81995899999999999</v>
      </c>
      <c r="AX614" s="46">
        <v>242635</v>
      </c>
      <c r="AY614" s="46">
        <v>9.5217299999999998</v>
      </c>
      <c r="AZ614" s="46">
        <v>1.0961399999999999</v>
      </c>
      <c r="BA614" s="46">
        <v>6.59823</v>
      </c>
      <c r="BB614" s="46">
        <v>12.575900000000001</v>
      </c>
      <c r="BC614" s="46">
        <v>330994</v>
      </c>
    </row>
    <row r="615" spans="1:55" x14ac:dyDescent="0.25">
      <c r="A615" s="49" t="s">
        <v>3031</v>
      </c>
      <c r="B615" s="38" t="s">
        <v>469</v>
      </c>
      <c r="C615" s="45" t="s">
        <v>2285</v>
      </c>
      <c r="D615" s="46">
        <v>429</v>
      </c>
      <c r="E615" s="80">
        <v>36032</v>
      </c>
      <c r="F615" s="46">
        <v>349.86700000000002</v>
      </c>
      <c r="G615" s="46">
        <v>8.52027</v>
      </c>
      <c r="H615" s="46">
        <v>335</v>
      </c>
      <c r="I615" s="46">
        <v>370</v>
      </c>
      <c r="J615" s="46">
        <v>1310.94</v>
      </c>
      <c r="K615" s="46">
        <v>4.8498099999999997</v>
      </c>
      <c r="L615" s="46">
        <v>1295</v>
      </c>
      <c r="M615" s="46">
        <v>1322</v>
      </c>
      <c r="N615" s="46">
        <v>200</v>
      </c>
      <c r="O615" s="46">
        <v>0</v>
      </c>
      <c r="P615" s="46">
        <v>200</v>
      </c>
      <c r="Q615" s="46">
        <v>200</v>
      </c>
      <c r="R615" s="46">
        <v>13.7202</v>
      </c>
      <c r="S615" s="46">
        <v>2.41676</v>
      </c>
      <c r="T615" s="46">
        <v>3</v>
      </c>
      <c r="U615" s="46">
        <v>15</v>
      </c>
      <c r="V615" s="46">
        <v>57.165700000000001</v>
      </c>
      <c r="W615" s="46">
        <v>7.2070699999999999</v>
      </c>
      <c r="X615" s="46">
        <v>40</v>
      </c>
      <c r="Y615" s="46">
        <v>74</v>
      </c>
      <c r="Z615" s="46">
        <v>669.00800000000004</v>
      </c>
      <c r="AA615" s="46">
        <v>23.8443</v>
      </c>
      <c r="AB615" s="46">
        <v>596</v>
      </c>
      <c r="AC615" s="46">
        <v>737</v>
      </c>
      <c r="AD615" s="46">
        <v>24105700</v>
      </c>
      <c r="AE615" s="46">
        <v>508.30200000000002</v>
      </c>
      <c r="AF615" s="46">
        <v>17.478000000000002</v>
      </c>
      <c r="AG615" s="46">
        <v>454</v>
      </c>
      <c r="AH615" s="46">
        <v>558</v>
      </c>
      <c r="AI615" s="46">
        <v>18315100</v>
      </c>
      <c r="AJ615" s="46">
        <v>466.084</v>
      </c>
      <c r="AK615" s="46">
        <v>15.8443</v>
      </c>
      <c r="AL615" s="46">
        <v>417</v>
      </c>
      <c r="AM615" s="46">
        <v>512</v>
      </c>
      <c r="AN615" s="46">
        <v>16793900</v>
      </c>
      <c r="AO615" s="46">
        <v>3.6671100000000001</v>
      </c>
      <c r="AP615" s="46">
        <v>0.4602</v>
      </c>
      <c r="AQ615" s="46">
        <v>2.5673599999999999</v>
      </c>
      <c r="AR615" s="46">
        <v>5.2835799999999997</v>
      </c>
      <c r="AS615" s="46">
        <v>132133</v>
      </c>
      <c r="AT615" s="46">
        <v>3.8685900000000002</v>
      </c>
      <c r="AU615" s="46">
        <v>2.7310099999999999</v>
      </c>
      <c r="AV615" s="46">
        <v>5.5496800000000004</v>
      </c>
      <c r="AW615" s="46">
        <v>0.478462</v>
      </c>
      <c r="AX615" s="46">
        <v>139393</v>
      </c>
      <c r="AY615" s="46">
        <v>5.47736</v>
      </c>
      <c r="AZ615" s="46">
        <v>0.60590100000000002</v>
      </c>
      <c r="BA615" s="46">
        <v>3.9779100000000001</v>
      </c>
      <c r="BB615" s="46">
        <v>7.6001500000000002</v>
      </c>
      <c r="BC615" s="46">
        <v>197360</v>
      </c>
    </row>
    <row r="616" spans="1:55" x14ac:dyDescent="0.25">
      <c r="A616" s="49" t="s">
        <v>3032</v>
      </c>
      <c r="B616" s="38" t="s">
        <v>1435</v>
      </c>
      <c r="C616" s="45" t="s">
        <v>2286</v>
      </c>
      <c r="D616" s="46">
        <v>430</v>
      </c>
      <c r="E616" s="80">
        <v>22736</v>
      </c>
      <c r="F616" s="46">
        <v>664.83299999999997</v>
      </c>
      <c r="G616" s="46">
        <v>17.696300000000001</v>
      </c>
      <c r="H616" s="46">
        <v>629</v>
      </c>
      <c r="I616" s="46">
        <v>701</v>
      </c>
      <c r="J616" s="46">
        <v>1102.1500000000001</v>
      </c>
      <c r="K616" s="46">
        <v>5.8587100000000003</v>
      </c>
      <c r="L616" s="46">
        <v>1091</v>
      </c>
      <c r="M616" s="46">
        <v>1114</v>
      </c>
      <c r="N616" s="46">
        <v>200</v>
      </c>
      <c r="O616" s="46">
        <v>0</v>
      </c>
      <c r="P616" s="46">
        <v>200</v>
      </c>
      <c r="Q616" s="46">
        <v>200</v>
      </c>
      <c r="R616" s="46">
        <v>8.5713799999999996</v>
      </c>
      <c r="S616" s="46">
        <v>11.0754</v>
      </c>
      <c r="T616" s="46">
        <v>3</v>
      </c>
      <c r="U616" s="46">
        <v>45</v>
      </c>
      <c r="V616" s="46">
        <v>68.969200000000001</v>
      </c>
      <c r="W616" s="46">
        <v>19.386700000000001</v>
      </c>
      <c r="X616" s="46">
        <v>13</v>
      </c>
      <c r="Y616" s="46">
        <v>100</v>
      </c>
      <c r="Z616" s="46">
        <v>1529.35</v>
      </c>
      <c r="AA616" s="46">
        <v>174.56399999999999</v>
      </c>
      <c r="AB616" s="46">
        <v>1072</v>
      </c>
      <c r="AC616" s="46">
        <v>1899</v>
      </c>
      <c r="AD616" s="46">
        <v>34771400</v>
      </c>
      <c r="AE616" s="46">
        <v>1159.28</v>
      </c>
      <c r="AF616" s="46">
        <v>128.02699999999999</v>
      </c>
      <c r="AG616" s="46">
        <v>822</v>
      </c>
      <c r="AH616" s="46">
        <v>1431</v>
      </c>
      <c r="AI616" s="46">
        <v>26357400</v>
      </c>
      <c r="AJ616" s="46">
        <v>1062.1600000000001</v>
      </c>
      <c r="AK616" s="46">
        <v>116.075</v>
      </c>
      <c r="AL616" s="46">
        <v>756</v>
      </c>
      <c r="AM616" s="46">
        <v>1309</v>
      </c>
      <c r="AN616" s="46">
        <v>24149200</v>
      </c>
      <c r="AO616" s="46">
        <v>19.101800000000001</v>
      </c>
      <c r="AP616" s="46">
        <v>3.7098399999999998</v>
      </c>
      <c r="AQ616" s="46">
        <v>10.65</v>
      </c>
      <c r="AR616" s="46">
        <v>32.534300000000002</v>
      </c>
      <c r="AS616" s="46">
        <v>434299</v>
      </c>
      <c r="AT616" s="46">
        <v>19.867599999999999</v>
      </c>
      <c r="AU616" s="46">
        <v>11.0885</v>
      </c>
      <c r="AV616" s="46">
        <v>33.812399999999997</v>
      </c>
      <c r="AW616" s="46">
        <v>3.85046</v>
      </c>
      <c r="AX616" s="46">
        <v>451711</v>
      </c>
      <c r="AY616" s="46">
        <v>27.5318</v>
      </c>
      <c r="AZ616" s="46">
        <v>5.1929299999999996</v>
      </c>
      <c r="BA616" s="46">
        <v>15.7608</v>
      </c>
      <c r="BB616" s="46">
        <v>46.275700000000001</v>
      </c>
      <c r="BC616" s="46">
        <v>625962</v>
      </c>
    </row>
    <row r="617" spans="1:55" x14ac:dyDescent="0.25">
      <c r="A617" s="49" t="s">
        <v>3033</v>
      </c>
      <c r="B617" s="38" t="s">
        <v>413</v>
      </c>
      <c r="C617" s="45" t="s">
        <v>2287</v>
      </c>
      <c r="D617" s="46">
        <v>431</v>
      </c>
      <c r="E617" s="80">
        <v>8546</v>
      </c>
      <c r="F617" s="46">
        <v>268.923</v>
      </c>
      <c r="G617" s="46">
        <v>5.3718199999999996</v>
      </c>
      <c r="H617" s="46">
        <v>258</v>
      </c>
      <c r="I617" s="46">
        <v>280</v>
      </c>
      <c r="J617" s="46">
        <v>1424.73</v>
      </c>
      <c r="K617" s="46">
        <v>4.6994400000000001</v>
      </c>
      <c r="L617" s="46">
        <v>1414</v>
      </c>
      <c r="M617" s="46">
        <v>1437</v>
      </c>
      <c r="N617" s="46">
        <v>200</v>
      </c>
      <c r="O617" s="46">
        <v>0</v>
      </c>
      <c r="P617" s="46">
        <v>200</v>
      </c>
      <c r="Q617" s="46">
        <v>200</v>
      </c>
      <c r="R617" s="46">
        <v>15.440899999999999</v>
      </c>
      <c r="S617" s="46">
        <v>4.3468400000000003</v>
      </c>
      <c r="T617" s="46">
        <v>8</v>
      </c>
      <c r="U617" s="46">
        <v>45</v>
      </c>
      <c r="V617" s="46">
        <v>60.193100000000001</v>
      </c>
      <c r="W617" s="46">
        <v>1.87303</v>
      </c>
      <c r="X617" s="46">
        <v>50</v>
      </c>
      <c r="Y617" s="46">
        <v>80</v>
      </c>
      <c r="Z617" s="46">
        <v>485.38600000000002</v>
      </c>
      <c r="AA617" s="46">
        <v>6.37622</v>
      </c>
      <c r="AB617" s="46">
        <v>458</v>
      </c>
      <c r="AC617" s="46">
        <v>537</v>
      </c>
      <c r="AD617" s="46">
        <v>4140830</v>
      </c>
      <c r="AE617" s="46">
        <v>368.52600000000001</v>
      </c>
      <c r="AF617" s="46">
        <v>4.7634100000000004</v>
      </c>
      <c r="AG617" s="46">
        <v>348</v>
      </c>
      <c r="AH617" s="46">
        <v>406</v>
      </c>
      <c r="AI617" s="46">
        <v>3143900</v>
      </c>
      <c r="AJ617" s="46">
        <v>337.81200000000001</v>
      </c>
      <c r="AK617" s="46">
        <v>4.3253899999999996</v>
      </c>
      <c r="AL617" s="46">
        <v>319</v>
      </c>
      <c r="AM617" s="46">
        <v>372</v>
      </c>
      <c r="AN617" s="46">
        <v>2881880</v>
      </c>
      <c r="AO617" s="46">
        <v>1.3875500000000001</v>
      </c>
      <c r="AP617" s="46">
        <v>0.13627700000000001</v>
      </c>
      <c r="AQ617" s="46">
        <v>0.95245100000000005</v>
      </c>
      <c r="AR617" s="46">
        <v>2.5970599999999999</v>
      </c>
      <c r="AS617" s="46">
        <v>11837.2</v>
      </c>
      <c r="AT617" s="46">
        <v>1.50406</v>
      </c>
      <c r="AU617" s="46">
        <v>1.0535699999999999</v>
      </c>
      <c r="AV617" s="46">
        <v>2.7597399999999999</v>
      </c>
      <c r="AW617" s="46">
        <v>0.14124</v>
      </c>
      <c r="AX617" s="46">
        <v>12831.2</v>
      </c>
      <c r="AY617" s="46">
        <v>2.3558300000000001</v>
      </c>
      <c r="AZ617" s="46">
        <v>0.17763200000000001</v>
      </c>
      <c r="BA617" s="46">
        <v>1.78694</v>
      </c>
      <c r="BB617" s="46">
        <v>3.9144000000000001</v>
      </c>
      <c r="BC617" s="46">
        <v>20097.599999999999</v>
      </c>
    </row>
    <row r="618" spans="1:55" x14ac:dyDescent="0.25">
      <c r="A618" s="49" t="s">
        <v>3034</v>
      </c>
      <c r="B618" s="38" t="s">
        <v>2450</v>
      </c>
      <c r="C618" s="45" t="s">
        <v>2288</v>
      </c>
      <c r="D618" s="46">
        <v>432</v>
      </c>
      <c r="E618" s="80">
        <v>3517</v>
      </c>
      <c r="F618" s="46">
        <v>525.73599999999999</v>
      </c>
      <c r="G618" s="46">
        <v>3.7876400000000001</v>
      </c>
      <c r="H618" s="46">
        <v>514</v>
      </c>
      <c r="I618" s="46">
        <v>534</v>
      </c>
      <c r="J618" s="46">
        <v>1218.3399999999999</v>
      </c>
      <c r="K618" s="46">
        <v>1.5117799999999999</v>
      </c>
      <c r="L618" s="46">
        <v>1215</v>
      </c>
      <c r="M618" s="46">
        <v>1224</v>
      </c>
      <c r="N618" s="46">
        <v>200</v>
      </c>
      <c r="O618" s="46">
        <v>0</v>
      </c>
      <c r="P618" s="46">
        <v>200</v>
      </c>
      <c r="Q618" s="46">
        <v>200</v>
      </c>
      <c r="R618" s="46">
        <v>15.1629</v>
      </c>
      <c r="S618" s="46">
        <v>1.14906</v>
      </c>
      <c r="T618" s="46">
        <v>3</v>
      </c>
      <c r="U618" s="46">
        <v>26</v>
      </c>
      <c r="V618" s="46">
        <v>57.200200000000002</v>
      </c>
      <c r="W618" s="46">
        <v>5.2369300000000001</v>
      </c>
      <c r="X618" s="46">
        <v>13</v>
      </c>
      <c r="Y618" s="46">
        <v>66</v>
      </c>
      <c r="Z618" s="46">
        <v>1005.09</v>
      </c>
      <c r="AA618" s="46">
        <v>24.886099999999999</v>
      </c>
      <c r="AB618" s="46">
        <v>795</v>
      </c>
      <c r="AC618" s="46">
        <v>1061</v>
      </c>
      <c r="AD618" s="46">
        <v>3530870</v>
      </c>
      <c r="AE618" s="46">
        <v>763.928</v>
      </c>
      <c r="AF618" s="46">
        <v>18.1401</v>
      </c>
      <c r="AG618" s="46">
        <v>610</v>
      </c>
      <c r="AH618" s="46">
        <v>805</v>
      </c>
      <c r="AI618" s="46">
        <v>2683680</v>
      </c>
      <c r="AJ618" s="46">
        <v>700.46</v>
      </c>
      <c r="AK618" s="46">
        <v>16.417999999999999</v>
      </c>
      <c r="AL618" s="46">
        <v>561</v>
      </c>
      <c r="AM618" s="46">
        <v>738</v>
      </c>
      <c r="AN618" s="46">
        <v>2460720</v>
      </c>
      <c r="AO618" s="46">
        <v>12.696400000000001</v>
      </c>
      <c r="AP618" s="46">
        <v>0.72625300000000004</v>
      </c>
      <c r="AQ618" s="46">
        <v>11.1778</v>
      </c>
      <c r="AR618" s="46">
        <v>15.1607</v>
      </c>
      <c r="AS618" s="46">
        <v>44602.5</v>
      </c>
      <c r="AT618" s="46">
        <v>13.232799999999999</v>
      </c>
      <c r="AU618" s="46">
        <v>11.654199999999999</v>
      </c>
      <c r="AV618" s="46">
        <v>15.799799999999999</v>
      </c>
      <c r="AW618" s="46">
        <v>0.75609300000000002</v>
      </c>
      <c r="AX618" s="46">
        <v>46487</v>
      </c>
      <c r="AY618" s="46">
        <v>18.012499999999999</v>
      </c>
      <c r="AZ618" s="46">
        <v>0.97094599999999998</v>
      </c>
      <c r="BA618" s="46">
        <v>15.966799999999999</v>
      </c>
      <c r="BB618" s="46">
        <v>21.282599999999999</v>
      </c>
      <c r="BC618" s="46">
        <v>63278</v>
      </c>
    </row>
    <row r="619" spans="1:55" x14ac:dyDescent="0.25">
      <c r="A619" s="49" t="s">
        <v>3035</v>
      </c>
      <c r="B619" s="38" t="s">
        <v>944</v>
      </c>
      <c r="C619" s="45" t="s">
        <v>2289</v>
      </c>
      <c r="D619" s="46">
        <v>433</v>
      </c>
      <c r="E619" s="80">
        <v>33038</v>
      </c>
      <c r="F619" s="46">
        <v>349.13400000000001</v>
      </c>
      <c r="G619" s="46">
        <v>14.2189</v>
      </c>
      <c r="H619" s="46">
        <v>329</v>
      </c>
      <c r="I619" s="46">
        <v>385</v>
      </c>
      <c r="J619" s="46">
        <v>1391.34</v>
      </c>
      <c r="K619" s="46">
        <v>9.4226200000000002</v>
      </c>
      <c r="L619" s="46">
        <v>1369</v>
      </c>
      <c r="M619" s="46">
        <v>1414</v>
      </c>
      <c r="N619" s="46">
        <v>192.69399999999999</v>
      </c>
      <c r="O619" s="46">
        <v>29.619299999999999</v>
      </c>
      <c r="P619" s="46">
        <v>18</v>
      </c>
      <c r="Q619" s="46">
        <v>200</v>
      </c>
      <c r="R619" s="46">
        <v>11.5671</v>
      </c>
      <c r="S619" s="46">
        <v>4.2904099999999996</v>
      </c>
      <c r="T619" s="46">
        <v>3</v>
      </c>
      <c r="U619" s="46">
        <v>26</v>
      </c>
      <c r="V619" s="46">
        <v>56.399700000000003</v>
      </c>
      <c r="W619" s="46">
        <v>11.365500000000001</v>
      </c>
      <c r="X619" s="46">
        <v>40</v>
      </c>
      <c r="Y619" s="46">
        <v>80</v>
      </c>
      <c r="Z619" s="46">
        <v>593.19299999999998</v>
      </c>
      <c r="AA619" s="46">
        <v>52.873600000000003</v>
      </c>
      <c r="AB619" s="46">
        <v>530</v>
      </c>
      <c r="AC619" s="46">
        <v>727</v>
      </c>
      <c r="AD619" s="46">
        <v>19597900</v>
      </c>
      <c r="AE619" s="46">
        <v>450.7</v>
      </c>
      <c r="AF619" s="46">
        <v>39.111400000000003</v>
      </c>
      <c r="AG619" s="46">
        <v>403</v>
      </c>
      <c r="AH619" s="46">
        <v>550</v>
      </c>
      <c r="AI619" s="46">
        <v>14890200</v>
      </c>
      <c r="AJ619" s="46">
        <v>413.21600000000001</v>
      </c>
      <c r="AK619" s="46">
        <v>35.552500000000002</v>
      </c>
      <c r="AL619" s="46">
        <v>370</v>
      </c>
      <c r="AM619" s="46">
        <v>503</v>
      </c>
      <c r="AN619" s="46">
        <v>13651800</v>
      </c>
      <c r="AO619" s="46">
        <v>2.7299000000000002</v>
      </c>
      <c r="AP619" s="46">
        <v>0.44083099999999997</v>
      </c>
      <c r="AQ619" s="46">
        <v>0.54208999999999996</v>
      </c>
      <c r="AR619" s="46">
        <v>3.87757</v>
      </c>
      <c r="AS619" s="46">
        <v>90190.5</v>
      </c>
      <c r="AT619" s="46">
        <v>2.8967100000000001</v>
      </c>
      <c r="AU619" s="46">
        <v>0.62082300000000001</v>
      </c>
      <c r="AV619" s="46">
        <v>4.0888900000000001</v>
      </c>
      <c r="AW619" s="46">
        <v>0.45758799999999999</v>
      </c>
      <c r="AX619" s="46">
        <v>95701.6</v>
      </c>
      <c r="AY619" s="46">
        <v>4.1820700000000004</v>
      </c>
      <c r="AZ619" s="46">
        <v>0.58030800000000005</v>
      </c>
      <c r="BA619" s="46">
        <v>1.2857700000000001</v>
      </c>
      <c r="BB619" s="46">
        <v>5.7026199999999996</v>
      </c>
      <c r="BC619" s="46">
        <v>138167</v>
      </c>
    </row>
    <row r="620" spans="1:55" x14ac:dyDescent="0.25">
      <c r="A620" s="49" t="s">
        <v>3036</v>
      </c>
      <c r="B620" s="38" t="s">
        <v>816</v>
      </c>
      <c r="C620" s="45" t="s">
        <v>2290</v>
      </c>
      <c r="D620" s="46">
        <v>434</v>
      </c>
      <c r="E620" s="80">
        <v>19189</v>
      </c>
      <c r="F620" s="46">
        <v>634.22199999999998</v>
      </c>
      <c r="G620" s="46">
        <v>10.6068</v>
      </c>
      <c r="H620" s="46">
        <v>611</v>
      </c>
      <c r="I620" s="46">
        <v>660</v>
      </c>
      <c r="J620" s="46">
        <v>1109.08</v>
      </c>
      <c r="K620" s="46">
        <v>5.7188400000000001</v>
      </c>
      <c r="L620" s="46">
        <v>1097</v>
      </c>
      <c r="M620" s="46">
        <v>1122</v>
      </c>
      <c r="N620" s="46">
        <v>200</v>
      </c>
      <c r="O620" s="46">
        <v>0</v>
      </c>
      <c r="P620" s="46">
        <v>200</v>
      </c>
      <c r="Q620" s="46">
        <v>200</v>
      </c>
      <c r="R620" s="46">
        <v>27.616399999999999</v>
      </c>
      <c r="S620" s="46">
        <v>17.541699999999999</v>
      </c>
      <c r="T620" s="46">
        <v>3</v>
      </c>
      <c r="U620" s="46">
        <v>45</v>
      </c>
      <c r="V620" s="46">
        <v>84.351200000000006</v>
      </c>
      <c r="W620" s="46">
        <v>21.278400000000001</v>
      </c>
      <c r="X620" s="46">
        <v>26</v>
      </c>
      <c r="Y620" s="46">
        <v>100</v>
      </c>
      <c r="Z620" s="46">
        <v>1591.02</v>
      </c>
      <c r="AA620" s="46">
        <v>167.33699999999999</v>
      </c>
      <c r="AB620" s="46">
        <v>1159</v>
      </c>
      <c r="AC620" s="46">
        <v>1797</v>
      </c>
      <c r="AD620" s="46">
        <v>30530000</v>
      </c>
      <c r="AE620" s="46">
        <v>1202.24</v>
      </c>
      <c r="AF620" s="46">
        <v>121.926</v>
      </c>
      <c r="AG620" s="46">
        <v>886</v>
      </c>
      <c r="AH620" s="46">
        <v>1354</v>
      </c>
      <c r="AI620" s="46">
        <v>23069900</v>
      </c>
      <c r="AJ620" s="46">
        <v>1100.3900000000001</v>
      </c>
      <c r="AK620" s="46">
        <v>110.318</v>
      </c>
      <c r="AL620" s="46">
        <v>815</v>
      </c>
      <c r="AM620" s="46">
        <v>1238</v>
      </c>
      <c r="AN620" s="46">
        <v>21115500</v>
      </c>
      <c r="AO620" s="46">
        <v>19.342400000000001</v>
      </c>
      <c r="AP620" s="46">
        <v>2.3561999999999999</v>
      </c>
      <c r="AQ620" s="46">
        <v>12.186999999999999</v>
      </c>
      <c r="AR620" s="46">
        <v>28.098600000000001</v>
      </c>
      <c r="AS620" s="46">
        <v>371161</v>
      </c>
      <c r="AT620" s="46">
        <v>20.1021</v>
      </c>
      <c r="AU620" s="46">
        <v>12.679600000000001</v>
      </c>
      <c r="AV620" s="46">
        <v>29.206299999999999</v>
      </c>
      <c r="AW620" s="46">
        <v>2.44217</v>
      </c>
      <c r="AX620" s="46">
        <v>385740</v>
      </c>
      <c r="AY620" s="46">
        <v>27.915700000000001</v>
      </c>
      <c r="AZ620" s="46">
        <v>3.3187600000000002</v>
      </c>
      <c r="BA620" s="46">
        <v>17.930099999999999</v>
      </c>
      <c r="BB620" s="46">
        <v>40.038699999999999</v>
      </c>
      <c r="BC620" s="46">
        <v>535674</v>
      </c>
    </row>
    <row r="621" spans="1:55" x14ac:dyDescent="0.25">
      <c r="A621" s="49" t="s">
        <v>3037</v>
      </c>
      <c r="B621" s="38" t="s">
        <v>948</v>
      </c>
      <c r="C621" s="45" t="s">
        <v>2291</v>
      </c>
      <c r="D621" s="46">
        <v>435</v>
      </c>
      <c r="E621" s="80">
        <v>30160</v>
      </c>
      <c r="F621" s="46">
        <v>341.01299999999998</v>
      </c>
      <c r="G621" s="46">
        <v>3.7427299999999999</v>
      </c>
      <c r="H621" s="46">
        <v>326</v>
      </c>
      <c r="I621" s="46">
        <v>349</v>
      </c>
      <c r="J621" s="46">
        <v>1430.5</v>
      </c>
      <c r="K621" s="46">
        <v>10.413399999999999</v>
      </c>
      <c r="L621" s="46">
        <v>1403</v>
      </c>
      <c r="M621" s="46">
        <v>1456</v>
      </c>
      <c r="N621" s="46">
        <v>191.88200000000001</v>
      </c>
      <c r="O621" s="46">
        <v>26.462399999999999</v>
      </c>
      <c r="P621" s="46">
        <v>18</v>
      </c>
      <c r="Q621" s="46">
        <v>200</v>
      </c>
      <c r="R621" s="46">
        <v>10.99</v>
      </c>
      <c r="S621" s="46">
        <v>5.5222300000000004</v>
      </c>
      <c r="T621" s="46">
        <v>3</v>
      </c>
      <c r="U621" s="46">
        <v>20</v>
      </c>
      <c r="V621" s="46">
        <v>62.007300000000001</v>
      </c>
      <c r="W621" s="46">
        <v>10.250400000000001</v>
      </c>
      <c r="X621" s="46">
        <v>31</v>
      </c>
      <c r="Y621" s="46">
        <v>76</v>
      </c>
      <c r="Z621" s="46">
        <v>566.33600000000001</v>
      </c>
      <c r="AA621" s="46">
        <v>23.7029</v>
      </c>
      <c r="AB621" s="46">
        <v>482</v>
      </c>
      <c r="AC621" s="46">
        <v>621</v>
      </c>
      <c r="AD621" s="46">
        <v>17080700</v>
      </c>
      <c r="AE621" s="46">
        <v>429.83499999999998</v>
      </c>
      <c r="AF621" s="46">
        <v>17.202999999999999</v>
      </c>
      <c r="AG621" s="46">
        <v>368</v>
      </c>
      <c r="AH621" s="46">
        <v>470</v>
      </c>
      <c r="AI621" s="46">
        <v>12963800</v>
      </c>
      <c r="AJ621" s="46">
        <v>393.95800000000003</v>
      </c>
      <c r="AK621" s="46">
        <v>15.5321</v>
      </c>
      <c r="AL621" s="46">
        <v>338</v>
      </c>
      <c r="AM621" s="46">
        <v>430</v>
      </c>
      <c r="AN621" s="46">
        <v>11881800</v>
      </c>
      <c r="AO621" s="46">
        <v>1.9716800000000001</v>
      </c>
      <c r="AP621" s="46">
        <v>0.29378100000000001</v>
      </c>
      <c r="AQ621" s="46">
        <v>0.46194499999999999</v>
      </c>
      <c r="AR621" s="46">
        <v>2.5707399999999998</v>
      </c>
      <c r="AS621" s="46">
        <v>59465.9</v>
      </c>
      <c r="AT621" s="46">
        <v>2.1090100000000001</v>
      </c>
      <c r="AU621" s="46">
        <v>0.48916599999999999</v>
      </c>
      <c r="AV621" s="46">
        <v>2.7349199999999998</v>
      </c>
      <c r="AW621" s="46">
        <v>0.30699599999999999</v>
      </c>
      <c r="AX621" s="46">
        <v>63607.6</v>
      </c>
      <c r="AY621" s="46">
        <v>3.16466</v>
      </c>
      <c r="AZ621" s="46">
        <v>0.39409300000000003</v>
      </c>
      <c r="BA621" s="46">
        <v>0.97231999999999996</v>
      </c>
      <c r="BB621" s="46">
        <v>3.9422100000000002</v>
      </c>
      <c r="BC621" s="46">
        <v>95446.1</v>
      </c>
    </row>
    <row r="622" spans="1:55" x14ac:dyDescent="0.25">
      <c r="A622" s="49" t="s">
        <v>3038</v>
      </c>
      <c r="B622" s="38" t="s">
        <v>1451</v>
      </c>
      <c r="C622" s="45" t="s">
        <v>2292</v>
      </c>
      <c r="D622" s="46">
        <v>436</v>
      </c>
      <c r="E622" s="80">
        <v>31859</v>
      </c>
      <c r="F622" s="46">
        <v>567.42600000000004</v>
      </c>
      <c r="G622" s="46">
        <v>15.1279</v>
      </c>
      <c r="H622" s="46">
        <v>542</v>
      </c>
      <c r="I622" s="46">
        <v>603</v>
      </c>
      <c r="J622" s="46">
        <v>1154.6300000000001</v>
      </c>
      <c r="K622" s="46">
        <v>10.5229</v>
      </c>
      <c r="L622" s="46">
        <v>1132</v>
      </c>
      <c r="M622" s="46">
        <v>1174</v>
      </c>
      <c r="N622" s="46">
        <v>200</v>
      </c>
      <c r="O622" s="46">
        <v>0</v>
      </c>
      <c r="P622" s="46">
        <v>200</v>
      </c>
      <c r="Q622" s="46">
        <v>200</v>
      </c>
      <c r="R622" s="46">
        <v>9.2471499999999995</v>
      </c>
      <c r="S622" s="46">
        <v>10.2348</v>
      </c>
      <c r="T622" s="46">
        <v>3</v>
      </c>
      <c r="U622" s="46">
        <v>45</v>
      </c>
      <c r="V622" s="46">
        <v>58.521000000000001</v>
      </c>
      <c r="W622" s="46">
        <v>21.793600000000001</v>
      </c>
      <c r="X622" s="46">
        <v>13</v>
      </c>
      <c r="Y622" s="46">
        <v>100</v>
      </c>
      <c r="Z622" s="46">
        <v>1190.33</v>
      </c>
      <c r="AA622" s="46">
        <v>140.41399999999999</v>
      </c>
      <c r="AB622" s="46">
        <v>890</v>
      </c>
      <c r="AC622" s="46">
        <v>1592</v>
      </c>
      <c r="AD622" s="46">
        <v>37922600</v>
      </c>
      <c r="AE622" s="46">
        <v>904.09500000000003</v>
      </c>
      <c r="AF622" s="46">
        <v>102.96899999999999</v>
      </c>
      <c r="AG622" s="46">
        <v>683</v>
      </c>
      <c r="AH622" s="46">
        <v>1200</v>
      </c>
      <c r="AI622" s="46">
        <v>28803600</v>
      </c>
      <c r="AJ622" s="46">
        <v>828.88</v>
      </c>
      <c r="AK622" s="46">
        <v>93.322900000000004</v>
      </c>
      <c r="AL622" s="46">
        <v>628</v>
      </c>
      <c r="AM622" s="46">
        <v>1097</v>
      </c>
      <c r="AN622" s="46">
        <v>26407300</v>
      </c>
      <c r="AO622" s="46">
        <v>13.954499999999999</v>
      </c>
      <c r="AP622" s="46">
        <v>2.6338499999999998</v>
      </c>
      <c r="AQ622" s="46">
        <v>8.3648699999999998</v>
      </c>
      <c r="AR622" s="46">
        <v>33.574399999999997</v>
      </c>
      <c r="AS622" s="46">
        <v>444577</v>
      </c>
      <c r="AT622" s="46">
        <v>14.5388</v>
      </c>
      <c r="AU622" s="46">
        <v>8.7313600000000005</v>
      </c>
      <c r="AV622" s="46">
        <v>34.950600000000001</v>
      </c>
      <c r="AW622" s="46">
        <v>2.7400099999999998</v>
      </c>
      <c r="AX622" s="46">
        <v>463191</v>
      </c>
      <c r="AY622" s="46">
        <v>19.954899999999999</v>
      </c>
      <c r="AZ622" s="46">
        <v>3.5744600000000002</v>
      </c>
      <c r="BA622" s="46">
        <v>12.282</v>
      </c>
      <c r="BB622" s="46">
        <v>46.469000000000001</v>
      </c>
      <c r="BC622" s="46">
        <v>635744</v>
      </c>
    </row>
    <row r="623" spans="1:55" x14ac:dyDescent="0.25">
      <c r="A623" s="49" t="s">
        <v>3039</v>
      </c>
      <c r="B623" s="38" t="s">
        <v>653</v>
      </c>
      <c r="C623" s="45" t="s">
        <v>2293</v>
      </c>
      <c r="D623" s="46">
        <v>437</v>
      </c>
      <c r="E623" s="80">
        <v>7800</v>
      </c>
      <c r="F623" s="46">
        <v>340.34399999999999</v>
      </c>
      <c r="G623" s="46">
        <v>8.7291899999999991</v>
      </c>
      <c r="H623" s="46">
        <v>325</v>
      </c>
      <c r="I623" s="46">
        <v>371</v>
      </c>
      <c r="J623" s="46">
        <v>1453.53</v>
      </c>
      <c r="K623" s="46">
        <v>8.7327600000000007</v>
      </c>
      <c r="L623" s="46">
        <v>1423</v>
      </c>
      <c r="M623" s="46">
        <v>1467</v>
      </c>
      <c r="N623" s="46">
        <v>200</v>
      </c>
      <c r="O623" s="46">
        <v>0</v>
      </c>
      <c r="P623" s="46">
        <v>200</v>
      </c>
      <c r="Q623" s="46">
        <v>200</v>
      </c>
      <c r="R623" s="46">
        <v>12.268599999999999</v>
      </c>
      <c r="S623" s="46">
        <v>1.89819</v>
      </c>
      <c r="T623" s="46">
        <v>8</v>
      </c>
      <c r="U623" s="46">
        <v>15</v>
      </c>
      <c r="V623" s="46">
        <v>49.5471</v>
      </c>
      <c r="W623" s="46">
        <v>10.3445</v>
      </c>
      <c r="X623" s="46">
        <v>38</v>
      </c>
      <c r="Y623" s="46">
        <v>66</v>
      </c>
      <c r="Z623" s="46">
        <v>517.41200000000003</v>
      </c>
      <c r="AA623" s="46">
        <v>35.813800000000001</v>
      </c>
      <c r="AB623" s="46">
        <v>466</v>
      </c>
      <c r="AC623" s="46">
        <v>612</v>
      </c>
      <c r="AD623" s="46">
        <v>4035810</v>
      </c>
      <c r="AE623" s="46">
        <v>393.62299999999999</v>
      </c>
      <c r="AF623" s="46">
        <v>26.4726</v>
      </c>
      <c r="AG623" s="46">
        <v>356</v>
      </c>
      <c r="AH623" s="46">
        <v>464</v>
      </c>
      <c r="AI623" s="46">
        <v>3070260</v>
      </c>
      <c r="AJ623" s="46">
        <v>361.04300000000001</v>
      </c>
      <c r="AK623" s="46">
        <v>24.041799999999999</v>
      </c>
      <c r="AL623" s="46">
        <v>326</v>
      </c>
      <c r="AM623" s="46">
        <v>425</v>
      </c>
      <c r="AN623" s="46">
        <v>2816140</v>
      </c>
      <c r="AO623" s="46">
        <v>2.6158399999999999</v>
      </c>
      <c r="AP623" s="46">
        <v>0.30666100000000002</v>
      </c>
      <c r="AQ623" s="46">
        <v>1.93207</v>
      </c>
      <c r="AR623" s="46">
        <v>3.3713700000000002</v>
      </c>
      <c r="AS623" s="46">
        <v>20403.599999999999</v>
      </c>
      <c r="AT623" s="46">
        <v>2.7792699999999999</v>
      </c>
      <c r="AU623" s="46">
        <v>2.0684</v>
      </c>
      <c r="AV623" s="46">
        <v>3.5638700000000001</v>
      </c>
      <c r="AW623" s="46">
        <v>0.318963</v>
      </c>
      <c r="AX623" s="46">
        <v>21678.3</v>
      </c>
      <c r="AY623" s="46">
        <v>3.9825499999999998</v>
      </c>
      <c r="AZ623" s="46">
        <v>0.39770899999999998</v>
      </c>
      <c r="BA623" s="46">
        <v>3.0808399999999998</v>
      </c>
      <c r="BB623" s="46">
        <v>4.9664000000000001</v>
      </c>
      <c r="BC623" s="46">
        <v>31063.9</v>
      </c>
    </row>
    <row r="624" spans="1:55" x14ac:dyDescent="0.25">
      <c r="A624" s="49" t="s">
        <v>3040</v>
      </c>
      <c r="B624" s="38" t="s">
        <v>404</v>
      </c>
      <c r="C624" s="45" t="s">
        <v>2294</v>
      </c>
      <c r="D624" s="46">
        <v>438</v>
      </c>
      <c r="E624" s="80">
        <v>23234</v>
      </c>
      <c r="F624" s="46">
        <v>505.84100000000001</v>
      </c>
      <c r="G624" s="46">
        <v>19.648199999999999</v>
      </c>
      <c r="H624" s="46">
        <v>440</v>
      </c>
      <c r="I624" s="46">
        <v>567</v>
      </c>
      <c r="J624" s="46">
        <v>1362.51</v>
      </c>
      <c r="K624" s="46">
        <v>12.6004</v>
      </c>
      <c r="L624" s="46">
        <v>1345</v>
      </c>
      <c r="M624" s="46">
        <v>1412</v>
      </c>
      <c r="N624" s="46">
        <v>175.374</v>
      </c>
      <c r="O624" s="46">
        <v>37.136800000000001</v>
      </c>
      <c r="P624" s="46">
        <v>75</v>
      </c>
      <c r="Q624" s="46">
        <v>200</v>
      </c>
      <c r="R624" s="46">
        <v>28.064</v>
      </c>
      <c r="S624" s="46">
        <v>8.8841699999999992</v>
      </c>
      <c r="T624" s="46">
        <v>15</v>
      </c>
      <c r="U624" s="46">
        <v>45</v>
      </c>
      <c r="V624" s="46">
        <v>88.886099999999999</v>
      </c>
      <c r="W624" s="46">
        <v>12.277100000000001</v>
      </c>
      <c r="X624" s="46">
        <v>54</v>
      </c>
      <c r="Y624" s="46">
        <v>100</v>
      </c>
      <c r="Z624" s="46">
        <v>921.47900000000004</v>
      </c>
      <c r="AA624" s="46">
        <v>62.2241</v>
      </c>
      <c r="AB624" s="46">
        <v>725</v>
      </c>
      <c r="AC624" s="46">
        <v>1043</v>
      </c>
      <c r="AD624" s="46">
        <v>21409600</v>
      </c>
      <c r="AE624" s="46">
        <v>695.68700000000001</v>
      </c>
      <c r="AF624" s="46">
        <v>45.482100000000003</v>
      </c>
      <c r="AG624" s="46">
        <v>551</v>
      </c>
      <c r="AH624" s="46">
        <v>786</v>
      </c>
      <c r="AI624" s="46">
        <v>16163600</v>
      </c>
      <c r="AJ624" s="46">
        <v>636.59900000000005</v>
      </c>
      <c r="AK624" s="46">
        <v>41.197600000000001</v>
      </c>
      <c r="AL624" s="46">
        <v>505</v>
      </c>
      <c r="AM624" s="46">
        <v>719</v>
      </c>
      <c r="AN624" s="46">
        <v>14790700</v>
      </c>
      <c r="AO624" s="46">
        <v>6.5954499999999996</v>
      </c>
      <c r="AP624" s="46">
        <v>1.26413</v>
      </c>
      <c r="AQ624" s="46">
        <v>3.5092699999999999</v>
      </c>
      <c r="AR624" s="46">
        <v>10.023</v>
      </c>
      <c r="AS624" s="46">
        <v>153239</v>
      </c>
      <c r="AT624" s="46">
        <v>6.8938100000000002</v>
      </c>
      <c r="AU624" s="46">
        <v>3.7040799999999998</v>
      </c>
      <c r="AV624" s="46">
        <v>10.443899999999999</v>
      </c>
      <c r="AW624" s="46">
        <v>1.30806</v>
      </c>
      <c r="AX624" s="46">
        <v>160171</v>
      </c>
      <c r="AY624" s="46">
        <v>9.5865200000000002</v>
      </c>
      <c r="AZ624" s="46">
        <v>1.7301800000000001</v>
      </c>
      <c r="BA624" s="46">
        <v>5.3214199999999998</v>
      </c>
      <c r="BB624" s="46">
        <v>14.275399999999999</v>
      </c>
      <c r="BC624" s="46">
        <v>222733</v>
      </c>
    </row>
    <row r="625" spans="1:55" x14ac:dyDescent="0.25">
      <c r="A625" s="49" t="s">
        <v>3041</v>
      </c>
      <c r="B625" s="38" t="s">
        <v>729</v>
      </c>
      <c r="C625" s="45" t="s">
        <v>2295</v>
      </c>
      <c r="D625" s="46">
        <v>439</v>
      </c>
      <c r="E625" s="80">
        <v>37841</v>
      </c>
      <c r="F625" s="46">
        <v>458.49299999999999</v>
      </c>
      <c r="G625" s="46">
        <v>10.8599</v>
      </c>
      <c r="H625" s="46">
        <v>439</v>
      </c>
      <c r="I625" s="46">
        <v>481</v>
      </c>
      <c r="J625" s="46">
        <v>1262.5999999999999</v>
      </c>
      <c r="K625" s="46">
        <v>8.1431199999999997</v>
      </c>
      <c r="L625" s="46">
        <v>1243</v>
      </c>
      <c r="M625" s="46">
        <v>1278</v>
      </c>
      <c r="N625" s="46">
        <v>199.40100000000001</v>
      </c>
      <c r="O625" s="46">
        <v>10.0166</v>
      </c>
      <c r="P625" s="46">
        <v>32</v>
      </c>
      <c r="Q625" s="46">
        <v>200</v>
      </c>
      <c r="R625" s="46">
        <v>8.1126000000000005</v>
      </c>
      <c r="S625" s="46">
        <v>6.8865299999999996</v>
      </c>
      <c r="T625" s="46">
        <v>3</v>
      </c>
      <c r="U625" s="46">
        <v>26</v>
      </c>
      <c r="V625" s="46">
        <v>54.918399999999998</v>
      </c>
      <c r="W625" s="46">
        <v>12.517300000000001</v>
      </c>
      <c r="X625" s="46">
        <v>13</v>
      </c>
      <c r="Y625" s="46">
        <v>74</v>
      </c>
      <c r="Z625" s="46">
        <v>849.61699999999996</v>
      </c>
      <c r="AA625" s="46">
        <v>60.863700000000001</v>
      </c>
      <c r="AB625" s="46">
        <v>653</v>
      </c>
      <c r="AC625" s="46">
        <v>926</v>
      </c>
      <c r="AD625" s="46">
        <v>32150300</v>
      </c>
      <c r="AE625" s="46">
        <v>645.83399999999995</v>
      </c>
      <c r="AF625" s="46">
        <v>44.833100000000002</v>
      </c>
      <c r="AG625" s="46">
        <v>500</v>
      </c>
      <c r="AH625" s="46">
        <v>703</v>
      </c>
      <c r="AI625" s="46">
        <v>24439000</v>
      </c>
      <c r="AJ625" s="46">
        <v>592.30399999999997</v>
      </c>
      <c r="AK625" s="46">
        <v>40.8048</v>
      </c>
      <c r="AL625" s="46">
        <v>460</v>
      </c>
      <c r="AM625" s="46">
        <v>644</v>
      </c>
      <c r="AN625" s="46">
        <v>22413400</v>
      </c>
      <c r="AO625" s="46">
        <v>7.1389899999999997</v>
      </c>
      <c r="AP625" s="46">
        <v>1.32853</v>
      </c>
      <c r="AQ625" s="46">
        <v>3.9935800000000001</v>
      </c>
      <c r="AR625" s="46">
        <v>9.9010200000000008</v>
      </c>
      <c r="AS625" s="46">
        <v>270146</v>
      </c>
      <c r="AT625" s="46">
        <v>7.4704100000000002</v>
      </c>
      <c r="AU625" s="46">
        <v>4.2121899999999997</v>
      </c>
      <c r="AV625" s="46">
        <v>10.331899999999999</v>
      </c>
      <c r="AW625" s="46">
        <v>1.3796999999999999</v>
      </c>
      <c r="AX625" s="46">
        <v>282688</v>
      </c>
      <c r="AY625" s="46">
        <v>10.2837</v>
      </c>
      <c r="AZ625" s="46">
        <v>1.7831399999999999</v>
      </c>
      <c r="BA625" s="46">
        <v>6.0138299999999996</v>
      </c>
      <c r="BB625" s="46">
        <v>14.061400000000001</v>
      </c>
      <c r="BC625" s="46">
        <v>389145</v>
      </c>
    </row>
    <row r="626" spans="1:55" x14ac:dyDescent="0.25">
      <c r="A626" s="49" t="s">
        <v>3042</v>
      </c>
      <c r="B626" s="38" t="s">
        <v>588</v>
      </c>
      <c r="C626" s="45" t="s">
        <v>2296</v>
      </c>
      <c r="D626" s="46">
        <v>440</v>
      </c>
      <c r="E626" s="80">
        <v>34100</v>
      </c>
      <c r="F626" s="46">
        <v>422.25099999999998</v>
      </c>
      <c r="G626" s="46">
        <v>22.869700000000002</v>
      </c>
      <c r="H626" s="46">
        <v>367</v>
      </c>
      <c r="I626" s="46">
        <v>483</v>
      </c>
      <c r="J626" s="46">
        <v>1284.68</v>
      </c>
      <c r="K626" s="46">
        <v>9.7116699999999998</v>
      </c>
      <c r="L626" s="46">
        <v>1260</v>
      </c>
      <c r="M626" s="46">
        <v>1308</v>
      </c>
      <c r="N626" s="46">
        <v>196.28899999999999</v>
      </c>
      <c r="O626" s="46">
        <v>24.498200000000001</v>
      </c>
      <c r="P626" s="46">
        <v>18</v>
      </c>
      <c r="Q626" s="46">
        <v>200</v>
      </c>
      <c r="R626" s="46">
        <v>18.286799999999999</v>
      </c>
      <c r="S626" s="46">
        <v>5.2679499999999999</v>
      </c>
      <c r="T626" s="46">
        <v>14</v>
      </c>
      <c r="U626" s="46">
        <v>45</v>
      </c>
      <c r="V626" s="46">
        <v>71.678399999999996</v>
      </c>
      <c r="W626" s="46">
        <v>10.1732</v>
      </c>
      <c r="X626" s="46">
        <v>60</v>
      </c>
      <c r="Y626" s="46">
        <v>98</v>
      </c>
      <c r="Z626" s="46">
        <v>844.63300000000004</v>
      </c>
      <c r="AA626" s="46">
        <v>41.545999999999999</v>
      </c>
      <c r="AB626" s="46">
        <v>715</v>
      </c>
      <c r="AC626" s="46">
        <v>1094</v>
      </c>
      <c r="AD626" s="46">
        <v>28801100</v>
      </c>
      <c r="AE626" s="46">
        <v>640.024</v>
      </c>
      <c r="AF626" s="46">
        <v>30.7668</v>
      </c>
      <c r="AG626" s="46">
        <v>543</v>
      </c>
      <c r="AH626" s="46">
        <v>824</v>
      </c>
      <c r="AI626" s="46">
        <v>21824200</v>
      </c>
      <c r="AJ626" s="46">
        <v>586.28099999999995</v>
      </c>
      <c r="AK626" s="46">
        <v>28.030799999999999</v>
      </c>
      <c r="AL626" s="46">
        <v>498</v>
      </c>
      <c r="AM626" s="46">
        <v>754</v>
      </c>
      <c r="AN626" s="46">
        <v>19991600</v>
      </c>
      <c r="AO626" s="46">
        <v>5.8474399999999997</v>
      </c>
      <c r="AP626" s="46">
        <v>1.2519</v>
      </c>
      <c r="AQ626" s="46">
        <v>1.87337</v>
      </c>
      <c r="AR626" s="46">
        <v>9.1844099999999997</v>
      </c>
      <c r="AS626" s="46">
        <v>199392</v>
      </c>
      <c r="AT626" s="46">
        <v>6.1253799999999998</v>
      </c>
      <c r="AU626" s="46">
        <v>2.0083500000000001</v>
      </c>
      <c r="AV626" s="46">
        <v>9.5884199999999993</v>
      </c>
      <c r="AW626" s="46">
        <v>1.29952</v>
      </c>
      <c r="AX626" s="46">
        <v>208869</v>
      </c>
      <c r="AY626" s="46">
        <v>8.5264900000000008</v>
      </c>
      <c r="AZ626" s="46">
        <v>1.7018899999999999</v>
      </c>
      <c r="BA626" s="46">
        <v>3.1358000000000001</v>
      </c>
      <c r="BB626" s="46">
        <v>13.1075</v>
      </c>
      <c r="BC626" s="46">
        <v>290745</v>
      </c>
    </row>
    <row r="627" spans="1:55" x14ac:dyDescent="0.25">
      <c r="A627" s="49" t="s">
        <v>3043</v>
      </c>
      <c r="B627" s="38" t="s">
        <v>1158</v>
      </c>
      <c r="C627" s="45" t="s">
        <v>2297</v>
      </c>
      <c r="D627" s="46">
        <v>441</v>
      </c>
      <c r="E627" s="80">
        <v>13422</v>
      </c>
      <c r="F627" s="46">
        <v>329.85399999999998</v>
      </c>
      <c r="G627" s="46">
        <v>5.2049000000000003</v>
      </c>
      <c r="H627" s="46">
        <v>320</v>
      </c>
      <c r="I627" s="46">
        <v>349</v>
      </c>
      <c r="J627" s="46">
        <v>1438.72</v>
      </c>
      <c r="K627" s="46">
        <v>3.2987700000000002</v>
      </c>
      <c r="L627" s="46">
        <v>1431</v>
      </c>
      <c r="M627" s="46">
        <v>1445</v>
      </c>
      <c r="N627" s="46">
        <v>200</v>
      </c>
      <c r="O627" s="46">
        <v>0</v>
      </c>
      <c r="P627" s="46">
        <v>200</v>
      </c>
      <c r="Q627" s="46">
        <v>200</v>
      </c>
      <c r="R627" s="46">
        <v>21.937899999999999</v>
      </c>
      <c r="S627" s="46">
        <v>7.5354599999999996</v>
      </c>
      <c r="T627" s="46">
        <v>3</v>
      </c>
      <c r="U627" s="46">
        <v>33</v>
      </c>
      <c r="V627" s="46">
        <v>69.415300000000002</v>
      </c>
      <c r="W627" s="46">
        <v>14.680899999999999</v>
      </c>
      <c r="X627" s="46">
        <v>40</v>
      </c>
      <c r="Y627" s="46">
        <v>100</v>
      </c>
      <c r="Z627" s="46">
        <v>568.57399999999996</v>
      </c>
      <c r="AA627" s="46">
        <v>42.5533</v>
      </c>
      <c r="AB627" s="46">
        <v>487</v>
      </c>
      <c r="AC627" s="46">
        <v>667</v>
      </c>
      <c r="AD627" s="46">
        <v>7630270</v>
      </c>
      <c r="AE627" s="46">
        <v>430.80799999999999</v>
      </c>
      <c r="AF627" s="46">
        <v>30.927299999999999</v>
      </c>
      <c r="AG627" s="46">
        <v>371</v>
      </c>
      <c r="AH627" s="46">
        <v>502</v>
      </c>
      <c r="AI627" s="46">
        <v>5781440</v>
      </c>
      <c r="AJ627" s="46">
        <v>394.64400000000001</v>
      </c>
      <c r="AK627" s="46">
        <v>27.941500000000001</v>
      </c>
      <c r="AL627" s="46">
        <v>341</v>
      </c>
      <c r="AM627" s="46">
        <v>459</v>
      </c>
      <c r="AN627" s="46">
        <v>5296130</v>
      </c>
      <c r="AO627" s="46">
        <v>2.1660400000000002</v>
      </c>
      <c r="AP627" s="46">
        <v>0.39564500000000002</v>
      </c>
      <c r="AQ627" s="46">
        <v>1.1982600000000001</v>
      </c>
      <c r="AR627" s="46">
        <v>3.60541</v>
      </c>
      <c r="AS627" s="46">
        <v>29068.2</v>
      </c>
      <c r="AT627" s="46">
        <v>2.3098000000000001</v>
      </c>
      <c r="AU627" s="46">
        <v>1.30291</v>
      </c>
      <c r="AV627" s="46">
        <v>3.8078599999999998</v>
      </c>
      <c r="AW627" s="46">
        <v>0.41146899999999997</v>
      </c>
      <c r="AX627" s="46">
        <v>30997.599999999999</v>
      </c>
      <c r="AY627" s="46">
        <v>3.41804</v>
      </c>
      <c r="AZ627" s="46">
        <v>0.50973500000000005</v>
      </c>
      <c r="BA627" s="46">
        <v>2.17265</v>
      </c>
      <c r="BB627" s="46">
        <v>5.266</v>
      </c>
      <c r="BC627" s="46">
        <v>45870.1</v>
      </c>
    </row>
    <row r="628" spans="1:55" x14ac:dyDescent="0.25">
      <c r="A628" s="49" t="s">
        <v>3044</v>
      </c>
      <c r="B628" s="38" t="s">
        <v>370</v>
      </c>
      <c r="C628" s="45" t="s">
        <v>2298</v>
      </c>
      <c r="D628" s="46">
        <v>442</v>
      </c>
      <c r="E628" s="80">
        <v>21137</v>
      </c>
      <c r="F628" s="46">
        <v>477.709</v>
      </c>
      <c r="G628" s="46">
        <v>78.923500000000004</v>
      </c>
      <c r="H628" s="46">
        <v>365</v>
      </c>
      <c r="I628" s="46">
        <v>694</v>
      </c>
      <c r="J628" s="46">
        <v>1252.77</v>
      </c>
      <c r="K628" s="46">
        <v>16.439599999999999</v>
      </c>
      <c r="L628" s="46">
        <v>1216</v>
      </c>
      <c r="M628" s="46">
        <v>1279</v>
      </c>
      <c r="N628" s="46">
        <v>133.631</v>
      </c>
      <c r="O628" s="46">
        <v>55.260599999999997</v>
      </c>
      <c r="P628" s="46">
        <v>18</v>
      </c>
      <c r="Q628" s="46">
        <v>200</v>
      </c>
      <c r="R628" s="46">
        <v>13.268599999999999</v>
      </c>
      <c r="S628" s="46">
        <v>3.9311400000000001</v>
      </c>
      <c r="T628" s="46">
        <v>3</v>
      </c>
      <c r="U628" s="46">
        <v>33</v>
      </c>
      <c r="V628" s="46">
        <v>72.683300000000003</v>
      </c>
      <c r="W628" s="46">
        <v>11.2193</v>
      </c>
      <c r="X628" s="46">
        <v>54</v>
      </c>
      <c r="Y628" s="46">
        <v>94</v>
      </c>
      <c r="Z628" s="46">
        <v>966.11900000000003</v>
      </c>
      <c r="AA628" s="46">
        <v>118.871</v>
      </c>
      <c r="AB628" s="46">
        <v>723</v>
      </c>
      <c r="AC628" s="46">
        <v>1466</v>
      </c>
      <c r="AD628" s="46">
        <v>20420900</v>
      </c>
      <c r="AE628" s="46">
        <v>731.95399999999995</v>
      </c>
      <c r="AF628" s="46">
        <v>90.057699999999997</v>
      </c>
      <c r="AG628" s="46">
        <v>550</v>
      </c>
      <c r="AH628" s="46">
        <v>1106</v>
      </c>
      <c r="AI628" s="46">
        <v>15471300</v>
      </c>
      <c r="AJ628" s="46">
        <v>670.51499999999999</v>
      </c>
      <c r="AK628" s="46">
        <v>82.500699999999995</v>
      </c>
      <c r="AL628" s="46">
        <v>504</v>
      </c>
      <c r="AM628" s="46">
        <v>1012</v>
      </c>
      <c r="AN628" s="46">
        <v>14172700</v>
      </c>
      <c r="AO628" s="46">
        <v>5.8612099999999998</v>
      </c>
      <c r="AP628" s="46">
        <v>2.9657</v>
      </c>
      <c r="AQ628" s="46">
        <v>2.1510400000000001</v>
      </c>
      <c r="AR628" s="46">
        <v>21.038799999999998</v>
      </c>
      <c r="AS628" s="46">
        <v>123888</v>
      </c>
      <c r="AT628" s="46">
        <v>6.1400699999999997</v>
      </c>
      <c r="AU628" s="46">
        <v>2.2965200000000001</v>
      </c>
      <c r="AV628" s="46">
        <v>21.882400000000001</v>
      </c>
      <c r="AW628" s="46">
        <v>3.0753499999999998</v>
      </c>
      <c r="AX628" s="46">
        <v>129783</v>
      </c>
      <c r="AY628" s="46">
        <v>8.6566299999999998</v>
      </c>
      <c r="AZ628" s="46">
        <v>4.1337799999999998</v>
      </c>
      <c r="BA628" s="46">
        <v>3.51966</v>
      </c>
      <c r="BB628" s="46">
        <v>29.842600000000001</v>
      </c>
      <c r="BC628" s="46">
        <v>182975</v>
      </c>
    </row>
    <row r="629" spans="1:55" x14ac:dyDescent="0.25">
      <c r="A629" s="49" t="s">
        <v>3045</v>
      </c>
      <c r="B629" s="38" t="s">
        <v>394</v>
      </c>
      <c r="C629" s="45" t="s">
        <v>2299</v>
      </c>
      <c r="D629" s="46">
        <v>443</v>
      </c>
      <c r="E629" s="80">
        <v>19795</v>
      </c>
      <c r="F629" s="46">
        <v>439.60399999999998</v>
      </c>
      <c r="G629" s="46">
        <v>11.353400000000001</v>
      </c>
      <c r="H629" s="46">
        <v>408</v>
      </c>
      <c r="I629" s="46">
        <v>469</v>
      </c>
      <c r="J629" s="46">
        <v>1250.5</v>
      </c>
      <c r="K629" s="46">
        <v>7.5298600000000002</v>
      </c>
      <c r="L629" s="46">
        <v>1236</v>
      </c>
      <c r="M629" s="46">
        <v>1271</v>
      </c>
      <c r="N629" s="46">
        <v>199.99199999999999</v>
      </c>
      <c r="O629" s="46">
        <v>0.27127099999999998</v>
      </c>
      <c r="P629" s="46">
        <v>191</v>
      </c>
      <c r="Q629" s="46">
        <v>200</v>
      </c>
      <c r="R629" s="46">
        <v>7.6112200000000003</v>
      </c>
      <c r="S629" s="46">
        <v>4.9041800000000002</v>
      </c>
      <c r="T629" s="46">
        <v>3</v>
      </c>
      <c r="U629" s="46">
        <v>23</v>
      </c>
      <c r="V629" s="46">
        <v>52.053199999999997</v>
      </c>
      <c r="W629" s="46">
        <v>14.343999999999999</v>
      </c>
      <c r="X629" s="46">
        <v>13</v>
      </c>
      <c r="Y629" s="46">
        <v>69</v>
      </c>
      <c r="Z629" s="46">
        <v>830.31500000000005</v>
      </c>
      <c r="AA629" s="46">
        <v>56.5398</v>
      </c>
      <c r="AB629" s="46">
        <v>683</v>
      </c>
      <c r="AC629" s="46">
        <v>952</v>
      </c>
      <c r="AD629" s="46">
        <v>16436100</v>
      </c>
      <c r="AE629" s="46">
        <v>631.57899999999995</v>
      </c>
      <c r="AF629" s="46">
        <v>41.343699999999998</v>
      </c>
      <c r="AG629" s="46">
        <v>522</v>
      </c>
      <c r="AH629" s="46">
        <v>721</v>
      </c>
      <c r="AI629" s="46">
        <v>12502100</v>
      </c>
      <c r="AJ629" s="46">
        <v>579.26599999999996</v>
      </c>
      <c r="AK629" s="46">
        <v>37.445700000000002</v>
      </c>
      <c r="AL629" s="46">
        <v>480</v>
      </c>
      <c r="AM629" s="46">
        <v>661</v>
      </c>
      <c r="AN629" s="46">
        <v>11466600</v>
      </c>
      <c r="AO629" s="46">
        <v>6.6870099999999999</v>
      </c>
      <c r="AP629" s="46">
        <v>0.68514600000000003</v>
      </c>
      <c r="AQ629" s="46">
        <v>5.2304199999999996</v>
      </c>
      <c r="AR629" s="46">
        <v>9.3568499999999997</v>
      </c>
      <c r="AS629" s="46">
        <v>132369</v>
      </c>
      <c r="AT629" s="46">
        <v>7.0026799999999998</v>
      </c>
      <c r="AU629" s="46">
        <v>5.49526</v>
      </c>
      <c r="AV629" s="46">
        <v>9.7768999999999995</v>
      </c>
      <c r="AW629" s="46">
        <v>0.71362800000000004</v>
      </c>
      <c r="AX629" s="46">
        <v>138618</v>
      </c>
      <c r="AY629" s="46">
        <v>9.6588399999999996</v>
      </c>
      <c r="AZ629" s="46">
        <v>0.90784600000000004</v>
      </c>
      <c r="BA629" s="46">
        <v>7.6239400000000002</v>
      </c>
      <c r="BB629" s="46">
        <v>13.2447</v>
      </c>
      <c r="BC629" s="46">
        <v>191197</v>
      </c>
    </row>
    <row r="630" spans="1:55" x14ac:dyDescent="0.25">
      <c r="A630" s="49" t="s">
        <v>3046</v>
      </c>
      <c r="B630" s="38" t="s">
        <v>1626</v>
      </c>
      <c r="C630" s="45" t="s">
        <v>2300</v>
      </c>
      <c r="D630" s="46">
        <v>444</v>
      </c>
      <c r="E630" s="80">
        <v>1348</v>
      </c>
      <c r="F630" s="46">
        <v>250.566</v>
      </c>
      <c r="G630" s="46">
        <v>1.22509</v>
      </c>
      <c r="H630" s="46">
        <v>248</v>
      </c>
      <c r="I630" s="46">
        <v>256</v>
      </c>
      <c r="J630" s="46">
        <v>1478.65</v>
      </c>
      <c r="K630" s="46">
        <v>1.46194</v>
      </c>
      <c r="L630" s="46">
        <v>1471</v>
      </c>
      <c r="M630" s="46">
        <v>1482</v>
      </c>
      <c r="N630" s="46">
        <v>200</v>
      </c>
      <c r="O630" s="46">
        <v>0</v>
      </c>
      <c r="P630" s="46">
        <v>200</v>
      </c>
      <c r="Q630" s="46">
        <v>200</v>
      </c>
      <c r="R630" s="46">
        <v>16.654299999999999</v>
      </c>
      <c r="S630" s="46">
        <v>9.0144900000000003</v>
      </c>
      <c r="T630" s="46">
        <v>3</v>
      </c>
      <c r="U630" s="46">
        <v>45</v>
      </c>
      <c r="V630" s="46">
        <v>60.211799999999997</v>
      </c>
      <c r="W630" s="46">
        <v>3.1697700000000002</v>
      </c>
      <c r="X630" s="46">
        <v>50</v>
      </c>
      <c r="Y630" s="46">
        <v>72</v>
      </c>
      <c r="Z630" s="46">
        <v>431.30399999999997</v>
      </c>
      <c r="AA630" s="46">
        <v>6.4444400000000002</v>
      </c>
      <c r="AB630" s="46">
        <v>412</v>
      </c>
      <c r="AC630" s="46">
        <v>461</v>
      </c>
      <c r="AD630" s="46">
        <v>570184</v>
      </c>
      <c r="AE630" s="46">
        <v>327.31799999999998</v>
      </c>
      <c r="AF630" s="46">
        <v>4.7453200000000004</v>
      </c>
      <c r="AG630" s="46">
        <v>313</v>
      </c>
      <c r="AH630" s="46">
        <v>350</v>
      </c>
      <c r="AI630" s="46">
        <v>432715</v>
      </c>
      <c r="AJ630" s="46">
        <v>299.92200000000003</v>
      </c>
      <c r="AK630" s="46">
        <v>4.2826500000000003</v>
      </c>
      <c r="AL630" s="46">
        <v>287</v>
      </c>
      <c r="AM630" s="46">
        <v>320</v>
      </c>
      <c r="AN630" s="46">
        <v>396497</v>
      </c>
      <c r="AO630" s="46">
        <v>1.1136699999999999</v>
      </c>
      <c r="AP630" s="46">
        <v>0.258743</v>
      </c>
      <c r="AQ630" s="46">
        <v>0.44123400000000002</v>
      </c>
      <c r="AR630" s="46">
        <v>2.30708</v>
      </c>
      <c r="AS630" s="46">
        <v>1472.28</v>
      </c>
      <c r="AT630" s="46">
        <v>1.2182299999999999</v>
      </c>
      <c r="AU630" s="46">
        <v>0.46711000000000003</v>
      </c>
      <c r="AV630" s="46">
        <v>2.4585900000000001</v>
      </c>
      <c r="AW630" s="46">
        <v>0.27169599999999999</v>
      </c>
      <c r="AX630" s="46">
        <v>1610.5</v>
      </c>
      <c r="AY630" s="46">
        <v>1.96184</v>
      </c>
      <c r="AZ630" s="46">
        <v>0.35180299999999998</v>
      </c>
      <c r="BA630" s="46">
        <v>0.85341699999999998</v>
      </c>
      <c r="BB630" s="46">
        <v>3.5079400000000001</v>
      </c>
      <c r="BC630" s="46">
        <v>2593.56</v>
      </c>
    </row>
    <row r="631" spans="1:55" x14ac:dyDescent="0.25">
      <c r="A631" s="49" t="s">
        <v>3047</v>
      </c>
      <c r="B631" s="38" t="s">
        <v>641</v>
      </c>
      <c r="C631" s="45" t="s">
        <v>2301</v>
      </c>
      <c r="D631" s="46">
        <v>445</v>
      </c>
      <c r="E631" s="80">
        <v>11263</v>
      </c>
      <c r="F631" s="46">
        <v>313.51900000000001</v>
      </c>
      <c r="G631" s="46">
        <v>8.8278800000000004</v>
      </c>
      <c r="H631" s="46">
        <v>294</v>
      </c>
      <c r="I631" s="46">
        <v>337</v>
      </c>
      <c r="J631" s="46">
        <v>1531.57</v>
      </c>
      <c r="K631" s="46">
        <v>5.3249199999999997</v>
      </c>
      <c r="L631" s="46">
        <v>1519</v>
      </c>
      <c r="M631" s="46">
        <v>1541</v>
      </c>
      <c r="N631" s="46">
        <v>200</v>
      </c>
      <c r="O631" s="46">
        <v>0</v>
      </c>
      <c r="P631" s="46">
        <v>200</v>
      </c>
      <c r="Q631" s="46">
        <v>200</v>
      </c>
      <c r="R631" s="46">
        <v>15.036199999999999</v>
      </c>
      <c r="S631" s="46">
        <v>0.62997000000000003</v>
      </c>
      <c r="T631" s="46">
        <v>15</v>
      </c>
      <c r="U631" s="46">
        <v>26</v>
      </c>
      <c r="V631" s="46">
        <v>48.825000000000003</v>
      </c>
      <c r="W631" s="46">
        <v>6.4611700000000001</v>
      </c>
      <c r="X631" s="46">
        <v>40</v>
      </c>
      <c r="Y631" s="46">
        <v>80</v>
      </c>
      <c r="Z631" s="46">
        <v>441.154</v>
      </c>
      <c r="AA631" s="46">
        <v>15.982699999999999</v>
      </c>
      <c r="AB631" s="46">
        <v>406</v>
      </c>
      <c r="AC631" s="46">
        <v>512</v>
      </c>
      <c r="AD631" s="46">
        <v>4966510</v>
      </c>
      <c r="AE631" s="46">
        <v>335.613</v>
      </c>
      <c r="AF631" s="46">
        <v>11.8513</v>
      </c>
      <c r="AG631" s="46">
        <v>310</v>
      </c>
      <c r="AH631" s="46">
        <v>387</v>
      </c>
      <c r="AI631" s="46">
        <v>3778330</v>
      </c>
      <c r="AJ631" s="46">
        <v>307.84199999999998</v>
      </c>
      <c r="AK631" s="46">
        <v>10.763199999999999</v>
      </c>
      <c r="AL631" s="46">
        <v>284</v>
      </c>
      <c r="AM631" s="46">
        <v>355</v>
      </c>
      <c r="AN631" s="46">
        <v>3465690</v>
      </c>
      <c r="AO631" s="46">
        <v>2.0084599999999999</v>
      </c>
      <c r="AP631" s="46">
        <v>0.34458800000000001</v>
      </c>
      <c r="AQ631" s="46">
        <v>0.94414399999999998</v>
      </c>
      <c r="AR631" s="46">
        <v>2.6703199999999998</v>
      </c>
      <c r="AS631" s="46">
        <v>22611.200000000001</v>
      </c>
      <c r="AT631" s="46">
        <v>2.1487699999999998</v>
      </c>
      <c r="AU631" s="46">
        <v>1.0334700000000001</v>
      </c>
      <c r="AV631" s="46">
        <v>2.8368899999999999</v>
      </c>
      <c r="AW631" s="46">
        <v>0.35894399999999999</v>
      </c>
      <c r="AX631" s="46">
        <v>24190.799999999999</v>
      </c>
      <c r="AY631" s="46">
        <v>3.13402</v>
      </c>
      <c r="AZ631" s="46">
        <v>0.45314100000000002</v>
      </c>
      <c r="BA631" s="46">
        <v>1.6757599999999999</v>
      </c>
      <c r="BB631" s="46">
        <v>3.9954200000000002</v>
      </c>
      <c r="BC631" s="46">
        <v>35282.800000000003</v>
      </c>
    </row>
    <row r="632" spans="1:55" x14ac:dyDescent="0.25">
      <c r="A632" s="49" t="s">
        <v>3048</v>
      </c>
      <c r="B632" s="38" t="s">
        <v>1531</v>
      </c>
      <c r="C632" s="45" t="s">
        <v>2302</v>
      </c>
      <c r="D632" s="46">
        <v>446</v>
      </c>
      <c r="E632" s="80">
        <v>22666</v>
      </c>
      <c r="F632" s="46">
        <v>670.47699999999998</v>
      </c>
      <c r="G632" s="46">
        <v>9.1747999999999994</v>
      </c>
      <c r="H632" s="46">
        <v>645</v>
      </c>
      <c r="I632" s="46">
        <v>685</v>
      </c>
      <c r="J632" s="46">
        <v>1090.21</v>
      </c>
      <c r="K632" s="46">
        <v>5.6983699999999997</v>
      </c>
      <c r="L632" s="46">
        <v>1079</v>
      </c>
      <c r="M632" s="46">
        <v>1103</v>
      </c>
      <c r="N632" s="46">
        <v>197.214</v>
      </c>
      <c r="O632" s="46">
        <v>22.589200000000002</v>
      </c>
      <c r="P632" s="46">
        <v>5</v>
      </c>
      <c r="Q632" s="46">
        <v>200</v>
      </c>
      <c r="R632" s="46">
        <v>22.9102</v>
      </c>
      <c r="S632" s="46">
        <v>15.2043</v>
      </c>
      <c r="T632" s="46">
        <v>3</v>
      </c>
      <c r="U632" s="46">
        <v>45</v>
      </c>
      <c r="V632" s="46">
        <v>77.284199999999998</v>
      </c>
      <c r="W632" s="46">
        <v>18.794599999999999</v>
      </c>
      <c r="X632" s="46">
        <v>25</v>
      </c>
      <c r="Y632" s="46">
        <v>100</v>
      </c>
      <c r="Z632" s="46">
        <v>1642.23</v>
      </c>
      <c r="AA632" s="46">
        <v>162.30199999999999</v>
      </c>
      <c r="AB632" s="46">
        <v>1215</v>
      </c>
      <c r="AC632" s="46">
        <v>1909</v>
      </c>
      <c r="AD632" s="46">
        <v>37222900</v>
      </c>
      <c r="AE632" s="46">
        <v>1242.8800000000001</v>
      </c>
      <c r="AF632" s="46">
        <v>118.476</v>
      </c>
      <c r="AG632" s="46">
        <v>929</v>
      </c>
      <c r="AH632" s="46">
        <v>1439</v>
      </c>
      <c r="AI632" s="46">
        <v>28171100</v>
      </c>
      <c r="AJ632" s="46">
        <v>1138.0999999999999</v>
      </c>
      <c r="AK632" s="46">
        <v>107.23399999999999</v>
      </c>
      <c r="AL632" s="46">
        <v>854</v>
      </c>
      <c r="AM632" s="46">
        <v>1316</v>
      </c>
      <c r="AN632" s="46">
        <v>25796200</v>
      </c>
      <c r="AO632" s="46">
        <v>23.446899999999999</v>
      </c>
      <c r="AP632" s="46">
        <v>4.5034700000000001</v>
      </c>
      <c r="AQ632" s="46">
        <v>9.3636800000000004</v>
      </c>
      <c r="AR632" s="46">
        <v>36.970500000000001</v>
      </c>
      <c r="AS632" s="46">
        <v>531447</v>
      </c>
      <c r="AT632" s="46">
        <v>24.363299999999999</v>
      </c>
      <c r="AU632" s="46">
        <v>9.7584900000000001</v>
      </c>
      <c r="AV632" s="46">
        <v>38.433599999999998</v>
      </c>
      <c r="AW632" s="46">
        <v>4.6757</v>
      </c>
      <c r="AX632" s="46">
        <v>552219</v>
      </c>
      <c r="AY632" s="46">
        <v>33.767400000000002</v>
      </c>
      <c r="AZ632" s="46">
        <v>6.2708500000000003</v>
      </c>
      <c r="BA632" s="46">
        <v>14.0665</v>
      </c>
      <c r="BB632" s="46">
        <v>52.353999999999999</v>
      </c>
      <c r="BC632" s="46">
        <v>765373</v>
      </c>
    </row>
    <row r="633" spans="1:55" x14ac:dyDescent="0.25">
      <c r="A633" s="49" t="s">
        <v>3049</v>
      </c>
      <c r="B633" s="38" t="s">
        <v>365</v>
      </c>
      <c r="C633" s="45" t="s">
        <v>2303</v>
      </c>
      <c r="D633" s="46">
        <v>447</v>
      </c>
      <c r="E633" s="80">
        <v>19240</v>
      </c>
      <c r="F633" s="46">
        <v>372.81599999999997</v>
      </c>
      <c r="G633" s="46">
        <v>13.9604</v>
      </c>
      <c r="H633" s="46">
        <v>341</v>
      </c>
      <c r="I633" s="46">
        <v>398</v>
      </c>
      <c r="J633" s="46">
        <v>1435.45</v>
      </c>
      <c r="K633" s="46">
        <v>12.904199999999999</v>
      </c>
      <c r="L633" s="46">
        <v>1412</v>
      </c>
      <c r="M633" s="46">
        <v>1458</v>
      </c>
      <c r="N633" s="46">
        <v>199.905</v>
      </c>
      <c r="O633" s="46">
        <v>4.1481599999999998</v>
      </c>
      <c r="P633" s="46">
        <v>18</v>
      </c>
      <c r="Q633" s="46">
        <v>200</v>
      </c>
      <c r="R633" s="46">
        <v>14.654299999999999</v>
      </c>
      <c r="S633" s="46">
        <v>0.94141900000000001</v>
      </c>
      <c r="T633" s="46">
        <v>12</v>
      </c>
      <c r="U633" s="46">
        <v>15</v>
      </c>
      <c r="V633" s="46">
        <v>58.737299999999998</v>
      </c>
      <c r="W633" s="46">
        <v>10.852399999999999</v>
      </c>
      <c r="X633" s="46">
        <v>35</v>
      </c>
      <c r="Y633" s="46">
        <v>66</v>
      </c>
      <c r="Z633" s="46">
        <v>587.30999999999995</v>
      </c>
      <c r="AA633" s="46">
        <v>41.032600000000002</v>
      </c>
      <c r="AB633" s="46">
        <v>486</v>
      </c>
      <c r="AC633" s="46">
        <v>654</v>
      </c>
      <c r="AD633" s="46">
        <v>11299900</v>
      </c>
      <c r="AE633" s="46">
        <v>446.06400000000002</v>
      </c>
      <c r="AF633" s="46">
        <v>30.4726</v>
      </c>
      <c r="AG633" s="46">
        <v>371</v>
      </c>
      <c r="AH633" s="46">
        <v>496</v>
      </c>
      <c r="AI633" s="46">
        <v>8582270</v>
      </c>
      <c r="AJ633" s="46">
        <v>408.923</v>
      </c>
      <c r="AK633" s="46">
        <v>27.713000000000001</v>
      </c>
      <c r="AL633" s="46">
        <v>341</v>
      </c>
      <c r="AM633" s="46">
        <v>455</v>
      </c>
      <c r="AN633" s="46">
        <v>7867680</v>
      </c>
      <c r="AO633" s="46">
        <v>3.39046</v>
      </c>
      <c r="AP633" s="46">
        <v>0.61009000000000002</v>
      </c>
      <c r="AQ633" s="46">
        <v>0.95360800000000001</v>
      </c>
      <c r="AR633" s="46">
        <v>4.8769600000000004</v>
      </c>
      <c r="AS633" s="46">
        <v>65232.4</v>
      </c>
      <c r="AT633" s="46">
        <v>3.5810200000000001</v>
      </c>
      <c r="AU633" s="46">
        <v>1.05497</v>
      </c>
      <c r="AV633" s="46">
        <v>5.1275000000000004</v>
      </c>
      <c r="AW633" s="46">
        <v>0.63404199999999999</v>
      </c>
      <c r="AX633" s="46">
        <v>68898.899999999994</v>
      </c>
      <c r="AY633" s="46">
        <v>5.04894</v>
      </c>
      <c r="AZ633" s="46">
        <v>0.80344599999999999</v>
      </c>
      <c r="BA633" s="46">
        <v>1.84474</v>
      </c>
      <c r="BB633" s="46">
        <v>6.9924499999999998</v>
      </c>
      <c r="BC633" s="46">
        <v>97141.6</v>
      </c>
    </row>
    <row r="634" spans="1:55" x14ac:dyDescent="0.25">
      <c r="A634" s="49" t="s">
        <v>3050</v>
      </c>
      <c r="B634" s="38" t="s">
        <v>397</v>
      </c>
      <c r="C634" s="45" t="s">
        <v>2304</v>
      </c>
      <c r="D634" s="46">
        <v>448</v>
      </c>
      <c r="E634" s="80">
        <v>20468</v>
      </c>
      <c r="F634" s="46">
        <v>742.14099999999996</v>
      </c>
      <c r="G634" s="46">
        <v>70.005499999999998</v>
      </c>
      <c r="H634" s="46">
        <v>577</v>
      </c>
      <c r="I634" s="46">
        <v>849</v>
      </c>
      <c r="J634" s="46">
        <v>1276.71</v>
      </c>
      <c r="K634" s="46">
        <v>7.6881000000000004</v>
      </c>
      <c r="L634" s="46">
        <v>1261</v>
      </c>
      <c r="M634" s="46">
        <v>1308</v>
      </c>
      <c r="N634" s="46">
        <v>129.84800000000001</v>
      </c>
      <c r="O634" s="46">
        <v>40.853200000000001</v>
      </c>
      <c r="P634" s="46">
        <v>18</v>
      </c>
      <c r="Q634" s="46">
        <v>200</v>
      </c>
      <c r="R634" s="46">
        <v>17.274899999999999</v>
      </c>
      <c r="S634" s="46">
        <v>8.1747700000000005</v>
      </c>
      <c r="T634" s="46">
        <v>8</v>
      </c>
      <c r="U634" s="46">
        <v>45</v>
      </c>
      <c r="V634" s="46">
        <v>70.880600000000001</v>
      </c>
      <c r="W634" s="46">
        <v>12.255000000000001</v>
      </c>
      <c r="X634" s="46">
        <v>40</v>
      </c>
      <c r="Y634" s="46">
        <v>94</v>
      </c>
      <c r="Z634" s="46">
        <v>1232.2</v>
      </c>
      <c r="AA634" s="46">
        <v>134.66399999999999</v>
      </c>
      <c r="AB634" s="46">
        <v>903</v>
      </c>
      <c r="AC634" s="46">
        <v>1499</v>
      </c>
      <c r="AD634" s="46">
        <v>25204700</v>
      </c>
      <c r="AE634" s="46">
        <v>933.76099999999997</v>
      </c>
      <c r="AF634" s="46">
        <v>100.039</v>
      </c>
      <c r="AG634" s="46">
        <v>688</v>
      </c>
      <c r="AH634" s="46">
        <v>1131</v>
      </c>
      <c r="AI634" s="46">
        <v>19100100</v>
      </c>
      <c r="AJ634" s="46">
        <v>855.45699999999999</v>
      </c>
      <c r="AK634" s="46">
        <v>91.049400000000006</v>
      </c>
      <c r="AL634" s="46">
        <v>631</v>
      </c>
      <c r="AM634" s="46">
        <v>1035</v>
      </c>
      <c r="AN634" s="46">
        <v>17498400</v>
      </c>
      <c r="AO634" s="46">
        <v>16.270900000000001</v>
      </c>
      <c r="AP634" s="46">
        <v>4.33108</v>
      </c>
      <c r="AQ634" s="46">
        <v>8.0133600000000005</v>
      </c>
      <c r="AR634" s="46">
        <v>40.246400000000001</v>
      </c>
      <c r="AS634" s="46">
        <v>332821</v>
      </c>
      <c r="AT634" s="46">
        <v>16.928799999999999</v>
      </c>
      <c r="AU634" s="46">
        <v>8.3759999999999994</v>
      </c>
      <c r="AV634" s="46">
        <v>41.815199999999997</v>
      </c>
      <c r="AW634" s="46">
        <v>4.4855200000000002</v>
      </c>
      <c r="AX634" s="46">
        <v>346278</v>
      </c>
      <c r="AY634" s="46">
        <v>23.2241</v>
      </c>
      <c r="AZ634" s="46">
        <v>6.0949499999999999</v>
      </c>
      <c r="BA634" s="46">
        <v>11.6524</v>
      </c>
      <c r="BB634" s="46">
        <v>56.216799999999999</v>
      </c>
      <c r="BC634" s="46">
        <v>475049</v>
      </c>
    </row>
    <row r="635" spans="1:55" x14ac:dyDescent="0.25">
      <c r="A635" s="49" t="s">
        <v>3051</v>
      </c>
      <c r="B635" s="38" t="s">
        <v>870</v>
      </c>
      <c r="C635" s="45" t="s">
        <v>2305</v>
      </c>
      <c r="D635" s="46">
        <v>449</v>
      </c>
      <c r="E635" s="80">
        <v>20802</v>
      </c>
      <c r="F635" s="46">
        <v>424.86</v>
      </c>
      <c r="G635" s="46">
        <v>20.250699999999998</v>
      </c>
      <c r="H635" s="46">
        <v>380</v>
      </c>
      <c r="I635" s="46">
        <v>470</v>
      </c>
      <c r="J635" s="46">
        <v>1446.92</v>
      </c>
      <c r="K635" s="46">
        <v>12.344099999999999</v>
      </c>
      <c r="L635" s="46">
        <v>1424</v>
      </c>
      <c r="M635" s="46">
        <v>1470</v>
      </c>
      <c r="N635" s="46">
        <v>160.48699999999999</v>
      </c>
      <c r="O635" s="46">
        <v>39.230600000000003</v>
      </c>
      <c r="P635" s="46">
        <v>75</v>
      </c>
      <c r="Q635" s="46">
        <v>200</v>
      </c>
      <c r="R635" s="46">
        <v>23.492599999999999</v>
      </c>
      <c r="S635" s="46">
        <v>3.5380600000000002</v>
      </c>
      <c r="T635" s="46">
        <v>15</v>
      </c>
      <c r="U635" s="46">
        <v>33</v>
      </c>
      <c r="V635" s="46">
        <v>87.545299999999997</v>
      </c>
      <c r="W635" s="46">
        <v>13.6835</v>
      </c>
      <c r="X635" s="46">
        <v>60</v>
      </c>
      <c r="Y635" s="46">
        <v>100</v>
      </c>
      <c r="Z635" s="46">
        <v>722.28800000000001</v>
      </c>
      <c r="AA635" s="46">
        <v>51.421100000000003</v>
      </c>
      <c r="AB635" s="46">
        <v>595</v>
      </c>
      <c r="AC635" s="46">
        <v>832</v>
      </c>
      <c r="AD635" s="46">
        <v>15025000</v>
      </c>
      <c r="AE635" s="46">
        <v>545.37400000000002</v>
      </c>
      <c r="AF635" s="46">
        <v>37.758499999999998</v>
      </c>
      <c r="AG635" s="46">
        <v>452</v>
      </c>
      <c r="AH635" s="46">
        <v>626</v>
      </c>
      <c r="AI635" s="46">
        <v>11344900</v>
      </c>
      <c r="AJ635" s="46">
        <v>499.05799999999999</v>
      </c>
      <c r="AK635" s="46">
        <v>34.2226</v>
      </c>
      <c r="AL635" s="46">
        <v>414</v>
      </c>
      <c r="AM635" s="46">
        <v>573</v>
      </c>
      <c r="AN635" s="46">
        <v>10381400</v>
      </c>
      <c r="AO635" s="46">
        <v>3.0670700000000002</v>
      </c>
      <c r="AP635" s="46">
        <v>0.54562699999999997</v>
      </c>
      <c r="AQ635" s="46">
        <v>1.83857</v>
      </c>
      <c r="AR635" s="46">
        <v>4.3198299999999996</v>
      </c>
      <c r="AS635" s="46">
        <v>63801.2</v>
      </c>
      <c r="AT635" s="46">
        <v>3.24003</v>
      </c>
      <c r="AU635" s="46">
        <v>1.96841</v>
      </c>
      <c r="AV635" s="46">
        <v>4.5334899999999996</v>
      </c>
      <c r="AW635" s="46">
        <v>0.56513599999999997</v>
      </c>
      <c r="AX635" s="46">
        <v>67399.100000000006</v>
      </c>
      <c r="AY635" s="46">
        <v>4.6989999999999998</v>
      </c>
      <c r="AZ635" s="46">
        <v>0.74383299999999997</v>
      </c>
      <c r="BA635" s="46">
        <v>3.01641</v>
      </c>
      <c r="BB635" s="46">
        <v>6.4378700000000002</v>
      </c>
      <c r="BC635" s="46">
        <v>97748.7</v>
      </c>
    </row>
    <row r="636" spans="1:55" x14ac:dyDescent="0.25">
      <c r="A636" s="49" t="s">
        <v>3052</v>
      </c>
      <c r="B636" s="38" t="s">
        <v>565</v>
      </c>
      <c r="C636" s="45" t="s">
        <v>2306</v>
      </c>
      <c r="D636" s="46">
        <v>450</v>
      </c>
      <c r="E636" s="80">
        <v>22578</v>
      </c>
      <c r="F636" s="46">
        <v>308.51499999999999</v>
      </c>
      <c r="G636" s="46">
        <v>7.9493299999999998</v>
      </c>
      <c r="H636" s="46">
        <v>291</v>
      </c>
      <c r="I636" s="46">
        <v>329</v>
      </c>
      <c r="J636" s="46">
        <v>1526.12</v>
      </c>
      <c r="K636" s="46">
        <v>5.1711200000000002</v>
      </c>
      <c r="L636" s="46">
        <v>1515</v>
      </c>
      <c r="M636" s="46">
        <v>1536</v>
      </c>
      <c r="N636" s="46">
        <v>200</v>
      </c>
      <c r="O636" s="46">
        <v>0</v>
      </c>
      <c r="P636" s="46">
        <v>200</v>
      </c>
      <c r="Q636" s="46">
        <v>200</v>
      </c>
      <c r="R636" s="46">
        <v>14.448700000000001</v>
      </c>
      <c r="S636" s="46">
        <v>1.57145</v>
      </c>
      <c r="T636" s="46">
        <v>3</v>
      </c>
      <c r="U636" s="46">
        <v>15</v>
      </c>
      <c r="V636" s="46">
        <v>49.888199999999998</v>
      </c>
      <c r="W636" s="46">
        <v>4.72804</v>
      </c>
      <c r="X636" s="46">
        <v>19</v>
      </c>
      <c r="Y636" s="46">
        <v>54</v>
      </c>
      <c r="Z636" s="46">
        <v>441.05700000000002</v>
      </c>
      <c r="AA636" s="46">
        <v>12.515599999999999</v>
      </c>
      <c r="AB636" s="46">
        <v>388</v>
      </c>
      <c r="AC636" s="46">
        <v>466</v>
      </c>
      <c r="AD636" s="46">
        <v>9958180</v>
      </c>
      <c r="AE636" s="46">
        <v>335.529</v>
      </c>
      <c r="AF636" s="46">
        <v>9.3318600000000007</v>
      </c>
      <c r="AG636" s="46">
        <v>297</v>
      </c>
      <c r="AH636" s="46">
        <v>355</v>
      </c>
      <c r="AI636" s="46">
        <v>7575580</v>
      </c>
      <c r="AJ636" s="46">
        <v>307.73500000000001</v>
      </c>
      <c r="AK636" s="46">
        <v>8.5200700000000005</v>
      </c>
      <c r="AL636" s="46">
        <v>273</v>
      </c>
      <c r="AM636" s="46">
        <v>325</v>
      </c>
      <c r="AN636" s="46">
        <v>6948030</v>
      </c>
      <c r="AO636" s="46">
        <v>1.8484100000000001</v>
      </c>
      <c r="AP636" s="46">
        <v>0.20905699999999999</v>
      </c>
      <c r="AQ636" s="46">
        <v>1.4977799999999999</v>
      </c>
      <c r="AR636" s="46">
        <v>2.5998700000000001</v>
      </c>
      <c r="AS636" s="46">
        <v>41733.300000000003</v>
      </c>
      <c r="AT636" s="46">
        <v>1.98295</v>
      </c>
      <c r="AU636" s="46">
        <v>1.61938</v>
      </c>
      <c r="AV636" s="46">
        <v>2.7645200000000001</v>
      </c>
      <c r="AW636" s="46">
        <v>0.21724199999999999</v>
      </c>
      <c r="AX636" s="46">
        <v>44771</v>
      </c>
      <c r="AY636" s="46">
        <v>2.9291900000000002</v>
      </c>
      <c r="AZ636" s="46">
        <v>0.27299800000000002</v>
      </c>
      <c r="BA636" s="46">
        <v>2.46936</v>
      </c>
      <c r="BB636" s="46">
        <v>3.90828</v>
      </c>
      <c r="BC636" s="46">
        <v>66135.3</v>
      </c>
    </row>
    <row r="637" spans="1:55" x14ac:dyDescent="0.25">
      <c r="A637" s="49" t="s">
        <v>3053</v>
      </c>
      <c r="B637" s="38" t="s">
        <v>340</v>
      </c>
      <c r="C637" s="45" t="s">
        <v>1778</v>
      </c>
      <c r="D637" s="46">
        <v>451</v>
      </c>
      <c r="E637" s="80">
        <v>49636</v>
      </c>
      <c r="F637" s="46">
        <v>461.15499999999997</v>
      </c>
      <c r="G637" s="46">
        <v>11.7036</v>
      </c>
      <c r="H637" s="46">
        <v>431</v>
      </c>
      <c r="I637" s="46">
        <v>489</v>
      </c>
      <c r="J637" s="46">
        <v>1249.23</v>
      </c>
      <c r="K637" s="46">
        <v>9.5532900000000005</v>
      </c>
      <c r="L637" s="46">
        <v>1230</v>
      </c>
      <c r="M637" s="46">
        <v>1268</v>
      </c>
      <c r="N637" s="46">
        <v>200</v>
      </c>
      <c r="O637" s="46">
        <v>0</v>
      </c>
      <c r="P637" s="46">
        <v>200</v>
      </c>
      <c r="Q637" s="46">
        <v>200</v>
      </c>
      <c r="R637" s="46">
        <v>29.081399999999999</v>
      </c>
      <c r="S637" s="46">
        <v>14.401300000000001</v>
      </c>
      <c r="T637" s="46">
        <v>3</v>
      </c>
      <c r="U637" s="46">
        <v>45</v>
      </c>
      <c r="V637" s="46">
        <v>85.917100000000005</v>
      </c>
      <c r="W637" s="46">
        <v>16.052499999999998</v>
      </c>
      <c r="X637" s="46">
        <v>13</v>
      </c>
      <c r="Y637" s="46">
        <v>100</v>
      </c>
      <c r="Z637" s="46">
        <v>1020.34</v>
      </c>
      <c r="AA637" s="46">
        <v>81.182299999999998</v>
      </c>
      <c r="AB637" s="46">
        <v>684</v>
      </c>
      <c r="AC637" s="46">
        <v>1132</v>
      </c>
      <c r="AD637" s="46">
        <v>50645400</v>
      </c>
      <c r="AE637" s="46">
        <v>770.774</v>
      </c>
      <c r="AF637" s="46">
        <v>59.335099999999997</v>
      </c>
      <c r="AG637" s="46">
        <v>524</v>
      </c>
      <c r="AH637" s="46">
        <v>853</v>
      </c>
      <c r="AI637" s="46">
        <v>38258100</v>
      </c>
      <c r="AJ637" s="46">
        <v>705.40200000000004</v>
      </c>
      <c r="AK637" s="46">
        <v>53.715499999999999</v>
      </c>
      <c r="AL637" s="46">
        <v>482</v>
      </c>
      <c r="AM637" s="46">
        <v>780</v>
      </c>
      <c r="AN637" s="46">
        <v>35013300</v>
      </c>
      <c r="AO637" s="46">
        <v>7.33439</v>
      </c>
      <c r="AP637" s="46">
        <v>0.95765800000000001</v>
      </c>
      <c r="AQ637" s="46">
        <v>5.0560900000000002</v>
      </c>
      <c r="AR637" s="46">
        <v>13.865500000000001</v>
      </c>
      <c r="AS637" s="46">
        <v>364050</v>
      </c>
      <c r="AT637" s="46">
        <v>7.6608099999999997</v>
      </c>
      <c r="AU637" s="46">
        <v>5.3081500000000004</v>
      </c>
      <c r="AV637" s="46">
        <v>14.451000000000001</v>
      </c>
      <c r="AW637" s="46">
        <v>0.99235700000000004</v>
      </c>
      <c r="AX637" s="46">
        <v>380252</v>
      </c>
      <c r="AY637" s="46">
        <v>10.672499999999999</v>
      </c>
      <c r="AZ637" s="46">
        <v>1.3229900000000001</v>
      </c>
      <c r="BA637" s="46">
        <v>7.4717200000000004</v>
      </c>
      <c r="BB637" s="46">
        <v>19.4438</v>
      </c>
      <c r="BC637" s="46">
        <v>529740</v>
      </c>
    </row>
    <row r="638" spans="1:55" x14ac:dyDescent="0.25">
      <c r="A638" s="49" t="s">
        <v>3054</v>
      </c>
      <c r="B638" s="38" t="s">
        <v>1334</v>
      </c>
      <c r="C638" s="45" t="s">
        <v>2307</v>
      </c>
      <c r="D638" s="46">
        <v>452</v>
      </c>
      <c r="E638" s="80">
        <v>8718</v>
      </c>
      <c r="F638" s="46">
        <v>381.66399999999999</v>
      </c>
      <c r="G638" s="46">
        <v>44.137999999999998</v>
      </c>
      <c r="H638" s="46">
        <v>309</v>
      </c>
      <c r="I638" s="46">
        <v>504</v>
      </c>
      <c r="J638" s="46">
        <v>1530.67</v>
      </c>
      <c r="K638" s="46">
        <v>14.8451</v>
      </c>
      <c r="L638" s="46">
        <v>1486</v>
      </c>
      <c r="M638" s="46">
        <v>1554</v>
      </c>
      <c r="N638" s="46">
        <v>199.84700000000001</v>
      </c>
      <c r="O638" s="46">
        <v>3.8445399999999998</v>
      </c>
      <c r="P638" s="46">
        <v>49</v>
      </c>
      <c r="Q638" s="46">
        <v>200</v>
      </c>
      <c r="R638" s="46">
        <v>20.371099999999998</v>
      </c>
      <c r="S638" s="46">
        <v>8.88035</v>
      </c>
      <c r="T638" s="46">
        <v>3</v>
      </c>
      <c r="U638" s="46">
        <v>33</v>
      </c>
      <c r="V638" s="46">
        <v>84.5762</v>
      </c>
      <c r="W638" s="46">
        <v>15.644</v>
      </c>
      <c r="X638" s="46">
        <v>13</v>
      </c>
      <c r="Y638" s="46">
        <v>100</v>
      </c>
      <c r="Z638" s="46">
        <v>595.346</v>
      </c>
      <c r="AA638" s="46">
        <v>88.577799999999996</v>
      </c>
      <c r="AB638" s="46">
        <v>372</v>
      </c>
      <c r="AC638" s="46">
        <v>807</v>
      </c>
      <c r="AD638" s="46">
        <v>5190230</v>
      </c>
      <c r="AE638" s="46">
        <v>449.65199999999999</v>
      </c>
      <c r="AF638" s="46">
        <v>65.749099999999999</v>
      </c>
      <c r="AG638" s="46">
        <v>285</v>
      </c>
      <c r="AH638" s="46">
        <v>608</v>
      </c>
      <c r="AI638" s="46">
        <v>3920070</v>
      </c>
      <c r="AJ638" s="46">
        <v>411.47699999999998</v>
      </c>
      <c r="AK638" s="46">
        <v>59.843899999999998</v>
      </c>
      <c r="AL638" s="46">
        <v>262</v>
      </c>
      <c r="AM638" s="46">
        <v>556</v>
      </c>
      <c r="AN638" s="46">
        <v>3587260</v>
      </c>
      <c r="AO638" s="46">
        <v>2.4687899999999998</v>
      </c>
      <c r="AP638" s="46">
        <v>0.85026900000000005</v>
      </c>
      <c r="AQ638" s="46">
        <v>1.28359</v>
      </c>
      <c r="AR638" s="46">
        <v>6.2892000000000001</v>
      </c>
      <c r="AS638" s="46">
        <v>21522.9</v>
      </c>
      <c r="AT638" s="46">
        <v>2.6203500000000002</v>
      </c>
      <c r="AU638" s="46">
        <v>1.3953</v>
      </c>
      <c r="AV638" s="46">
        <v>6.5850999999999997</v>
      </c>
      <c r="AW638" s="46">
        <v>0.87932600000000005</v>
      </c>
      <c r="AX638" s="46">
        <v>22844.2</v>
      </c>
      <c r="AY638" s="46">
        <v>3.8332299999999999</v>
      </c>
      <c r="AZ638" s="46">
        <v>1.17022</v>
      </c>
      <c r="BA638" s="46">
        <v>2.2157399999999998</v>
      </c>
      <c r="BB638" s="46">
        <v>8.9591600000000007</v>
      </c>
      <c r="BC638" s="46">
        <v>33418.1</v>
      </c>
    </row>
    <row r="639" spans="1:55" x14ac:dyDescent="0.25">
      <c r="A639" s="49" t="s">
        <v>3055</v>
      </c>
      <c r="B639" s="38" t="s">
        <v>1509</v>
      </c>
      <c r="C639" s="45" t="s">
        <v>2308</v>
      </c>
      <c r="D639" s="46">
        <v>453</v>
      </c>
      <c r="E639" s="80">
        <v>13948</v>
      </c>
      <c r="F639" s="46">
        <v>326.02300000000002</v>
      </c>
      <c r="G639" s="46">
        <v>26.556000000000001</v>
      </c>
      <c r="H639" s="46">
        <v>281</v>
      </c>
      <c r="I639" s="46">
        <v>414</v>
      </c>
      <c r="J639" s="46">
        <v>1434.65</v>
      </c>
      <c r="K639" s="46">
        <v>9.9912399999999995</v>
      </c>
      <c r="L639" s="46">
        <v>1402</v>
      </c>
      <c r="M639" s="46">
        <v>1452</v>
      </c>
      <c r="N639" s="46">
        <v>175.54</v>
      </c>
      <c r="O639" s="46">
        <v>42.002800000000001</v>
      </c>
      <c r="P639" s="46">
        <v>75</v>
      </c>
      <c r="Q639" s="46">
        <v>200</v>
      </c>
      <c r="R639" s="46">
        <v>24.660699999999999</v>
      </c>
      <c r="S639" s="46">
        <v>1.6083099999999999</v>
      </c>
      <c r="T639" s="46">
        <v>15</v>
      </c>
      <c r="U639" s="46">
        <v>33</v>
      </c>
      <c r="V639" s="46">
        <v>84.414199999999994</v>
      </c>
      <c r="W639" s="46">
        <v>15.2563</v>
      </c>
      <c r="X639" s="46">
        <v>40</v>
      </c>
      <c r="Y639" s="46">
        <v>100</v>
      </c>
      <c r="Z639" s="46">
        <v>608.94299999999998</v>
      </c>
      <c r="AA639" s="46">
        <v>57.655999999999999</v>
      </c>
      <c r="AB639" s="46">
        <v>462</v>
      </c>
      <c r="AC639" s="46">
        <v>789</v>
      </c>
      <c r="AD639" s="46">
        <v>8492930</v>
      </c>
      <c r="AE639" s="46">
        <v>460.00299999999999</v>
      </c>
      <c r="AF639" s="46">
        <v>42.633800000000001</v>
      </c>
      <c r="AG639" s="46">
        <v>352</v>
      </c>
      <c r="AH639" s="46">
        <v>595</v>
      </c>
      <c r="AI639" s="46">
        <v>6415660</v>
      </c>
      <c r="AJ639" s="46">
        <v>420.96</v>
      </c>
      <c r="AK639" s="46">
        <v>38.766599999999997</v>
      </c>
      <c r="AL639" s="46">
        <v>323</v>
      </c>
      <c r="AM639" s="46">
        <v>544</v>
      </c>
      <c r="AN639" s="46">
        <v>5871120</v>
      </c>
      <c r="AO639" s="46">
        <v>1.4453400000000001</v>
      </c>
      <c r="AP639" s="46">
        <v>0.57541299999999995</v>
      </c>
      <c r="AQ639" s="46">
        <v>0.49190499999999998</v>
      </c>
      <c r="AR639" s="46">
        <v>3.5762100000000001</v>
      </c>
      <c r="AS639" s="46">
        <v>20158.2</v>
      </c>
      <c r="AT639" s="46">
        <v>1.5605800000000001</v>
      </c>
      <c r="AU639" s="46">
        <v>0.52014000000000005</v>
      </c>
      <c r="AV639" s="46">
        <v>3.7680400000000001</v>
      </c>
      <c r="AW639" s="46">
        <v>0.59707699999999997</v>
      </c>
      <c r="AX639" s="46">
        <v>21765.4</v>
      </c>
      <c r="AY639" s="46">
        <v>2.4875099999999999</v>
      </c>
      <c r="AZ639" s="46">
        <v>0.77472099999999999</v>
      </c>
      <c r="BA639" s="46">
        <v>1.0587500000000001</v>
      </c>
      <c r="BB639" s="46">
        <v>5.35846</v>
      </c>
      <c r="BC639" s="46">
        <v>34693.300000000003</v>
      </c>
    </row>
    <row r="640" spans="1:55" x14ac:dyDescent="0.25">
      <c r="A640" s="49" t="s">
        <v>3056</v>
      </c>
      <c r="B640" s="38" t="s">
        <v>261</v>
      </c>
      <c r="C640" s="45" t="s">
        <v>2309</v>
      </c>
      <c r="D640" s="46">
        <v>454</v>
      </c>
      <c r="E640" s="80">
        <v>36115</v>
      </c>
      <c r="F640" s="46">
        <v>331.03199999999998</v>
      </c>
      <c r="G640" s="46">
        <v>4.9473000000000003</v>
      </c>
      <c r="H640" s="46">
        <v>318</v>
      </c>
      <c r="I640" s="46">
        <v>341</v>
      </c>
      <c r="J640" s="46">
        <v>1447.24</v>
      </c>
      <c r="K640" s="46">
        <v>11.3665</v>
      </c>
      <c r="L640" s="46">
        <v>1430</v>
      </c>
      <c r="M640" s="46">
        <v>1480</v>
      </c>
      <c r="N640" s="46">
        <v>199.78700000000001</v>
      </c>
      <c r="O640" s="46">
        <v>2.1530300000000002</v>
      </c>
      <c r="P640" s="46">
        <v>178</v>
      </c>
      <c r="Q640" s="46">
        <v>200</v>
      </c>
      <c r="R640" s="46">
        <v>15.8066</v>
      </c>
      <c r="S640" s="46">
        <v>9.6560600000000001</v>
      </c>
      <c r="T640" s="46">
        <v>3</v>
      </c>
      <c r="U640" s="46">
        <v>45</v>
      </c>
      <c r="V640" s="46">
        <v>56.442300000000003</v>
      </c>
      <c r="W640" s="46">
        <v>9.7954600000000003</v>
      </c>
      <c r="X640" s="46">
        <v>25</v>
      </c>
      <c r="Y640" s="46">
        <v>86</v>
      </c>
      <c r="Z640" s="46">
        <v>529.41099999999994</v>
      </c>
      <c r="AA640" s="46">
        <v>32.181199999999997</v>
      </c>
      <c r="AB640" s="46">
        <v>433</v>
      </c>
      <c r="AC640" s="46">
        <v>621</v>
      </c>
      <c r="AD640" s="46">
        <v>19119700</v>
      </c>
      <c r="AE640" s="46">
        <v>402.238</v>
      </c>
      <c r="AF640" s="46">
        <v>23.696999999999999</v>
      </c>
      <c r="AG640" s="46">
        <v>331</v>
      </c>
      <c r="AH640" s="46">
        <v>469</v>
      </c>
      <c r="AI640" s="46">
        <v>14526800</v>
      </c>
      <c r="AJ640" s="46">
        <v>368.78699999999998</v>
      </c>
      <c r="AK640" s="46">
        <v>21.507000000000001</v>
      </c>
      <c r="AL640" s="46">
        <v>304</v>
      </c>
      <c r="AM640" s="46">
        <v>429</v>
      </c>
      <c r="AN640" s="46">
        <v>13318700</v>
      </c>
      <c r="AO640" s="46">
        <v>2.1893899999999999</v>
      </c>
      <c r="AP640" s="46">
        <v>0.49063499999999999</v>
      </c>
      <c r="AQ640" s="46">
        <v>1.14978</v>
      </c>
      <c r="AR640" s="46">
        <v>3.8825599999999998</v>
      </c>
      <c r="AS640" s="46">
        <v>79070</v>
      </c>
      <c r="AT640" s="46">
        <v>2.3358500000000002</v>
      </c>
      <c r="AU640" s="46">
        <v>1.25918</v>
      </c>
      <c r="AV640" s="46">
        <v>4.0953600000000003</v>
      </c>
      <c r="AW640" s="46">
        <v>0.50788500000000003</v>
      </c>
      <c r="AX640" s="46">
        <v>84359.1</v>
      </c>
      <c r="AY640" s="46">
        <v>3.4318200000000001</v>
      </c>
      <c r="AZ640" s="46">
        <v>0.65305299999999999</v>
      </c>
      <c r="BA640" s="46">
        <v>2.0519599999999998</v>
      </c>
      <c r="BB640" s="46">
        <v>5.62561</v>
      </c>
      <c r="BC640" s="46">
        <v>123940</v>
      </c>
    </row>
    <row r="641" spans="1:55" x14ac:dyDescent="0.25">
      <c r="A641" s="49" t="s">
        <v>3057</v>
      </c>
      <c r="B641" s="38" t="s">
        <v>629</v>
      </c>
      <c r="C641" s="45" t="s">
        <v>2310</v>
      </c>
      <c r="D641" s="46">
        <v>455</v>
      </c>
      <c r="E641" s="80">
        <v>8869</v>
      </c>
      <c r="F641" s="46">
        <v>366.47199999999998</v>
      </c>
      <c r="G641" s="46">
        <v>9.8433899999999994</v>
      </c>
      <c r="H641" s="46">
        <v>344</v>
      </c>
      <c r="I641" s="46">
        <v>388</v>
      </c>
      <c r="J641" s="46">
        <v>1443.01</v>
      </c>
      <c r="K641" s="46">
        <v>9.1295900000000003</v>
      </c>
      <c r="L641" s="46">
        <v>1419</v>
      </c>
      <c r="M641" s="46">
        <v>1463</v>
      </c>
      <c r="N641" s="46">
        <v>200</v>
      </c>
      <c r="O641" s="46">
        <v>0</v>
      </c>
      <c r="P641" s="46">
        <v>200</v>
      </c>
      <c r="Q641" s="46">
        <v>200</v>
      </c>
      <c r="R641" s="46">
        <v>14.007</v>
      </c>
      <c r="S641" s="46">
        <v>1.31487</v>
      </c>
      <c r="T641" s="46">
        <v>12</v>
      </c>
      <c r="U641" s="46">
        <v>26</v>
      </c>
      <c r="V641" s="46">
        <v>57.752400000000002</v>
      </c>
      <c r="W641" s="46">
        <v>10.202400000000001</v>
      </c>
      <c r="X641" s="46">
        <v>35</v>
      </c>
      <c r="Y641" s="46">
        <v>66</v>
      </c>
      <c r="Z641" s="46">
        <v>571.95299999999997</v>
      </c>
      <c r="AA641" s="46">
        <v>36.881</v>
      </c>
      <c r="AB641" s="46">
        <v>493</v>
      </c>
      <c r="AC641" s="46">
        <v>634</v>
      </c>
      <c r="AD641" s="46">
        <v>5072650</v>
      </c>
      <c r="AE641" s="46">
        <v>434.52800000000002</v>
      </c>
      <c r="AF641" s="46">
        <v>27.283100000000001</v>
      </c>
      <c r="AG641" s="46">
        <v>376</v>
      </c>
      <c r="AH641" s="46">
        <v>481</v>
      </c>
      <c r="AI641" s="46">
        <v>3853830</v>
      </c>
      <c r="AJ641" s="46">
        <v>398.36799999999999</v>
      </c>
      <c r="AK641" s="46">
        <v>24.793700000000001</v>
      </c>
      <c r="AL641" s="46">
        <v>346</v>
      </c>
      <c r="AM641" s="46">
        <v>441</v>
      </c>
      <c r="AN641" s="46">
        <v>3533130</v>
      </c>
      <c r="AO641" s="46">
        <v>3.1482999999999999</v>
      </c>
      <c r="AP641" s="46">
        <v>0.45735100000000001</v>
      </c>
      <c r="AQ641" s="46">
        <v>2.3747699999999998</v>
      </c>
      <c r="AR641" s="46">
        <v>4.8769600000000004</v>
      </c>
      <c r="AS641" s="46">
        <v>27922.3</v>
      </c>
      <c r="AT641" s="46">
        <v>3.3301699999999999</v>
      </c>
      <c r="AU641" s="46">
        <v>2.52719</v>
      </c>
      <c r="AV641" s="46">
        <v>5.1275000000000004</v>
      </c>
      <c r="AW641" s="46">
        <v>0.47563800000000001</v>
      </c>
      <c r="AX641" s="46">
        <v>29535.200000000001</v>
      </c>
      <c r="AY641" s="46">
        <v>4.71861</v>
      </c>
      <c r="AZ641" s="46">
        <v>0.59603899999999999</v>
      </c>
      <c r="BA641" s="46">
        <v>3.6809400000000001</v>
      </c>
      <c r="BB641" s="46">
        <v>6.9924499999999998</v>
      </c>
      <c r="BC641" s="46">
        <v>41849.300000000003</v>
      </c>
    </row>
    <row r="642" spans="1:55" x14ac:dyDescent="0.25">
      <c r="A642" s="49" t="s">
        <v>3058</v>
      </c>
      <c r="B642" s="38" t="s">
        <v>254</v>
      </c>
      <c r="C642" s="45" t="s">
        <v>2311</v>
      </c>
      <c r="D642" s="46">
        <v>456</v>
      </c>
      <c r="E642" s="80">
        <v>65118</v>
      </c>
      <c r="F642" s="46">
        <v>397.61399999999998</v>
      </c>
      <c r="G642" s="46">
        <v>37.884999999999998</v>
      </c>
      <c r="H642" s="46">
        <v>317</v>
      </c>
      <c r="I642" s="46">
        <v>468</v>
      </c>
      <c r="J642" s="46">
        <v>1372.66</v>
      </c>
      <c r="K642" s="46">
        <v>13.278499999999999</v>
      </c>
      <c r="L642" s="46">
        <v>1345</v>
      </c>
      <c r="M642" s="46">
        <v>1397</v>
      </c>
      <c r="N642" s="46">
        <v>198.048</v>
      </c>
      <c r="O642" s="46">
        <v>6.4184000000000001</v>
      </c>
      <c r="P642" s="46">
        <v>148</v>
      </c>
      <c r="Q642" s="46">
        <v>200</v>
      </c>
      <c r="R642" s="46">
        <v>19.127800000000001</v>
      </c>
      <c r="S642" s="46">
        <v>10.5871</v>
      </c>
      <c r="T642" s="46">
        <v>3</v>
      </c>
      <c r="U642" s="46">
        <v>45</v>
      </c>
      <c r="V642" s="46">
        <v>67.732799999999997</v>
      </c>
      <c r="W642" s="46">
        <v>16.648499999999999</v>
      </c>
      <c r="X642" s="46">
        <v>13</v>
      </c>
      <c r="Y642" s="46">
        <v>100</v>
      </c>
      <c r="Z642" s="46">
        <v>703.71100000000001</v>
      </c>
      <c r="AA642" s="46">
        <v>104.9</v>
      </c>
      <c r="AB642" s="46">
        <v>465</v>
      </c>
      <c r="AC642" s="46">
        <v>920</v>
      </c>
      <c r="AD642" s="46">
        <v>45824300</v>
      </c>
      <c r="AE642" s="46">
        <v>533.34</v>
      </c>
      <c r="AF642" s="46">
        <v>77.817999999999998</v>
      </c>
      <c r="AG642" s="46">
        <v>356</v>
      </c>
      <c r="AH642" s="46">
        <v>694</v>
      </c>
      <c r="AI642" s="46">
        <v>34730000</v>
      </c>
      <c r="AJ642" s="46">
        <v>488.63099999999997</v>
      </c>
      <c r="AK642" s="46">
        <v>70.805499999999995</v>
      </c>
      <c r="AL642" s="46">
        <v>328</v>
      </c>
      <c r="AM642" s="46">
        <v>635</v>
      </c>
      <c r="AN642" s="46">
        <v>31818700</v>
      </c>
      <c r="AO642" s="46">
        <v>4.2393099999999997</v>
      </c>
      <c r="AP642" s="46">
        <v>1.0406500000000001</v>
      </c>
      <c r="AQ642" s="46">
        <v>1.5157400000000001</v>
      </c>
      <c r="AR642" s="46">
        <v>9.7592199999999991</v>
      </c>
      <c r="AS642" s="46">
        <v>276055</v>
      </c>
      <c r="AT642" s="46">
        <v>4.4586499999999996</v>
      </c>
      <c r="AU642" s="46">
        <v>1.6390800000000001</v>
      </c>
      <c r="AV642" s="46">
        <v>10.1868</v>
      </c>
      <c r="AW642" s="46">
        <v>1.07657</v>
      </c>
      <c r="AX642" s="46">
        <v>290338</v>
      </c>
      <c r="AY642" s="46">
        <v>6.2630999999999997</v>
      </c>
      <c r="AZ642" s="46">
        <v>1.43655</v>
      </c>
      <c r="BA642" s="46">
        <v>2.5529299999999999</v>
      </c>
      <c r="BB642" s="46">
        <v>13.6515</v>
      </c>
      <c r="BC642" s="46">
        <v>407841</v>
      </c>
    </row>
    <row r="643" spans="1:55" x14ac:dyDescent="0.25">
      <c r="A643" s="49" t="s">
        <v>3059</v>
      </c>
      <c r="B643" s="38" t="s">
        <v>602</v>
      </c>
      <c r="C643" s="45" t="s">
        <v>2312</v>
      </c>
      <c r="D643" s="46">
        <v>457</v>
      </c>
      <c r="E643" s="80">
        <v>436</v>
      </c>
      <c r="F643" s="46">
        <v>266.11</v>
      </c>
      <c r="G643" s="46">
        <v>6.2872199999999996</v>
      </c>
      <c r="H643" s="46">
        <v>251</v>
      </c>
      <c r="I643" s="46">
        <v>292</v>
      </c>
      <c r="J643" s="46">
        <v>1448.97</v>
      </c>
      <c r="K643" s="46">
        <v>4.4764200000000001</v>
      </c>
      <c r="L643" s="46">
        <v>1422</v>
      </c>
      <c r="M643" s="46">
        <v>1457</v>
      </c>
      <c r="N643" s="46">
        <v>132.33000000000001</v>
      </c>
      <c r="O643" s="46">
        <v>55.357100000000003</v>
      </c>
      <c r="P643" s="46">
        <v>32</v>
      </c>
      <c r="Q643" s="46">
        <v>200</v>
      </c>
      <c r="R643" s="46">
        <v>21.901399999999999</v>
      </c>
      <c r="S643" s="46">
        <v>4.9015000000000004</v>
      </c>
      <c r="T643" s="46">
        <v>15</v>
      </c>
      <c r="U643" s="46">
        <v>33</v>
      </c>
      <c r="V643" s="46">
        <v>71.555000000000007</v>
      </c>
      <c r="W643" s="46">
        <v>8.3539399999999997</v>
      </c>
      <c r="X643" s="46">
        <v>60</v>
      </c>
      <c r="Y643" s="46">
        <v>95</v>
      </c>
      <c r="Z643" s="46">
        <v>491.68799999999999</v>
      </c>
      <c r="AA643" s="46">
        <v>19.788699999999999</v>
      </c>
      <c r="AB643" s="46">
        <v>452</v>
      </c>
      <c r="AC643" s="46">
        <v>541</v>
      </c>
      <c r="AD643" s="46">
        <v>214376</v>
      </c>
      <c r="AE643" s="46">
        <v>372.25900000000001</v>
      </c>
      <c r="AF643" s="46">
        <v>14.5268</v>
      </c>
      <c r="AG643" s="46">
        <v>343</v>
      </c>
      <c r="AH643" s="46">
        <v>409</v>
      </c>
      <c r="AI643" s="46">
        <v>162305</v>
      </c>
      <c r="AJ643" s="46">
        <v>341.08699999999999</v>
      </c>
      <c r="AK643" s="46">
        <v>13.070399999999999</v>
      </c>
      <c r="AL643" s="46">
        <v>314</v>
      </c>
      <c r="AM643" s="46">
        <v>375</v>
      </c>
      <c r="AN643" s="46">
        <v>148714</v>
      </c>
      <c r="AO643" s="46">
        <v>0.59534699999999996</v>
      </c>
      <c r="AP643" s="46">
        <v>0.16799900000000001</v>
      </c>
      <c r="AQ643" s="46">
        <v>0.24940000000000001</v>
      </c>
      <c r="AR643" s="46">
        <v>1.2423999999999999</v>
      </c>
      <c r="AS643" s="46">
        <v>259.57100000000003</v>
      </c>
      <c r="AT643" s="46">
        <v>0.64837299999999998</v>
      </c>
      <c r="AU643" s="46">
        <v>0.26788000000000001</v>
      </c>
      <c r="AV643" s="46">
        <v>1.35347</v>
      </c>
      <c r="AW643" s="46">
        <v>0.19755800000000001</v>
      </c>
      <c r="AX643" s="46">
        <v>282.69099999999997</v>
      </c>
      <c r="AY643" s="46">
        <v>1.22149</v>
      </c>
      <c r="AZ643" s="46">
        <v>0.32758700000000002</v>
      </c>
      <c r="BA643" s="46">
        <v>0.411993</v>
      </c>
      <c r="BB643" s="46">
        <v>2.15394</v>
      </c>
      <c r="BC643" s="46">
        <v>532.56799999999998</v>
      </c>
    </row>
    <row r="644" spans="1:55" x14ac:dyDescent="0.25">
      <c r="A644" s="49" t="s">
        <v>3060</v>
      </c>
      <c r="B644" s="38" t="s">
        <v>1539</v>
      </c>
      <c r="C644" s="45" t="s">
        <v>2313</v>
      </c>
      <c r="D644" s="46">
        <v>458</v>
      </c>
      <c r="E644" s="80">
        <v>24005</v>
      </c>
      <c r="F644" s="46">
        <v>342.23399999999998</v>
      </c>
      <c r="G644" s="46">
        <v>10.2422</v>
      </c>
      <c r="H644" s="46">
        <v>322</v>
      </c>
      <c r="I644" s="46">
        <v>359</v>
      </c>
      <c r="J644" s="46">
        <v>1377.61</v>
      </c>
      <c r="K644" s="46">
        <v>11.578900000000001</v>
      </c>
      <c r="L644" s="46">
        <v>1358</v>
      </c>
      <c r="M644" s="46">
        <v>1398</v>
      </c>
      <c r="N644" s="46">
        <v>199.25200000000001</v>
      </c>
      <c r="O644" s="46">
        <v>10.926</v>
      </c>
      <c r="P644" s="46">
        <v>18</v>
      </c>
      <c r="Q644" s="46">
        <v>200</v>
      </c>
      <c r="R644" s="46">
        <v>11.689399999999999</v>
      </c>
      <c r="S644" s="46">
        <v>2.6364700000000001</v>
      </c>
      <c r="T644" s="46">
        <v>3</v>
      </c>
      <c r="U644" s="46">
        <v>15</v>
      </c>
      <c r="V644" s="46">
        <v>55.092399999999998</v>
      </c>
      <c r="W644" s="46">
        <v>5.1813599999999997</v>
      </c>
      <c r="X644" s="46">
        <v>44</v>
      </c>
      <c r="Y644" s="46">
        <v>74</v>
      </c>
      <c r="Z644" s="46">
        <v>591.99300000000005</v>
      </c>
      <c r="AA644" s="46">
        <v>27.615400000000001</v>
      </c>
      <c r="AB644" s="46">
        <v>534</v>
      </c>
      <c r="AC644" s="46">
        <v>674</v>
      </c>
      <c r="AD644" s="46">
        <v>14210800</v>
      </c>
      <c r="AE644" s="46">
        <v>449.995</v>
      </c>
      <c r="AF644" s="46">
        <v>20.716000000000001</v>
      </c>
      <c r="AG644" s="46">
        <v>406</v>
      </c>
      <c r="AH644" s="46">
        <v>510</v>
      </c>
      <c r="AI644" s="46">
        <v>10802100</v>
      </c>
      <c r="AJ644" s="46">
        <v>412.64800000000002</v>
      </c>
      <c r="AK644" s="46">
        <v>18.876000000000001</v>
      </c>
      <c r="AL644" s="46">
        <v>373</v>
      </c>
      <c r="AM644" s="46">
        <v>467</v>
      </c>
      <c r="AN644" s="46">
        <v>9905620</v>
      </c>
      <c r="AO644" s="46">
        <v>2.8380299999999998</v>
      </c>
      <c r="AP644" s="46">
        <v>0.42757600000000001</v>
      </c>
      <c r="AQ644" s="46">
        <v>0.66177200000000003</v>
      </c>
      <c r="AR644" s="46">
        <v>3.9003399999999999</v>
      </c>
      <c r="AS644" s="46">
        <v>68126.899999999994</v>
      </c>
      <c r="AT644" s="46">
        <v>3.0090699999999999</v>
      </c>
      <c r="AU644" s="46">
        <v>0.75059100000000001</v>
      </c>
      <c r="AV644" s="46">
        <v>4.1132999999999997</v>
      </c>
      <c r="AW644" s="46">
        <v>0.44344899999999998</v>
      </c>
      <c r="AX644" s="46">
        <v>72232.7</v>
      </c>
      <c r="AY644" s="46">
        <v>4.3270299999999997</v>
      </c>
      <c r="AZ644" s="46">
        <v>0.57458100000000001</v>
      </c>
      <c r="BA644" s="46">
        <v>1.47149</v>
      </c>
      <c r="BB644" s="46">
        <v>5.7326800000000002</v>
      </c>
      <c r="BC644" s="46">
        <v>103870</v>
      </c>
    </row>
    <row r="645" spans="1:55" x14ac:dyDescent="0.25">
      <c r="A645" s="49" t="s">
        <v>3061</v>
      </c>
      <c r="B645" s="38" t="s">
        <v>321</v>
      </c>
      <c r="C645" s="45" t="s">
        <v>2314</v>
      </c>
      <c r="D645" s="46">
        <v>459</v>
      </c>
      <c r="E645" s="80">
        <v>27513</v>
      </c>
      <c r="F645" s="46">
        <v>596.37699999999995</v>
      </c>
      <c r="G645" s="46">
        <v>17.403400000000001</v>
      </c>
      <c r="H645" s="46">
        <v>562</v>
      </c>
      <c r="I645" s="46">
        <v>641</v>
      </c>
      <c r="J645" s="46">
        <v>1146.97</v>
      </c>
      <c r="K645" s="46">
        <v>6.0974500000000003</v>
      </c>
      <c r="L645" s="46">
        <v>1132</v>
      </c>
      <c r="M645" s="46">
        <v>1161</v>
      </c>
      <c r="N645" s="46">
        <v>199.767</v>
      </c>
      <c r="O645" s="46">
        <v>2.0929500000000001</v>
      </c>
      <c r="P645" s="46">
        <v>181</v>
      </c>
      <c r="Q645" s="46">
        <v>200</v>
      </c>
      <c r="R645" s="46">
        <v>22.869399999999999</v>
      </c>
      <c r="S645" s="46">
        <v>15.2834</v>
      </c>
      <c r="T645" s="46">
        <v>3</v>
      </c>
      <c r="U645" s="46">
        <v>45</v>
      </c>
      <c r="V645" s="46">
        <v>76.156300000000002</v>
      </c>
      <c r="W645" s="46">
        <v>28.129000000000001</v>
      </c>
      <c r="X645" s="46">
        <v>13</v>
      </c>
      <c r="Y645" s="46">
        <v>100</v>
      </c>
      <c r="Z645" s="46">
        <v>1371.46</v>
      </c>
      <c r="AA645" s="46">
        <v>186.79900000000001</v>
      </c>
      <c r="AB645" s="46">
        <v>952</v>
      </c>
      <c r="AC645" s="46">
        <v>1641</v>
      </c>
      <c r="AD645" s="46">
        <v>37733100</v>
      </c>
      <c r="AE645" s="46">
        <v>1037.71</v>
      </c>
      <c r="AF645" s="46">
        <v>136.101</v>
      </c>
      <c r="AG645" s="46">
        <v>730</v>
      </c>
      <c r="AH645" s="46">
        <v>1236</v>
      </c>
      <c r="AI645" s="46">
        <v>28550600</v>
      </c>
      <c r="AJ645" s="46">
        <v>950.202</v>
      </c>
      <c r="AK645" s="46">
        <v>123.092</v>
      </c>
      <c r="AL645" s="46">
        <v>672</v>
      </c>
      <c r="AM645" s="46">
        <v>1131</v>
      </c>
      <c r="AN645" s="46">
        <v>26142900</v>
      </c>
      <c r="AO645" s="46">
        <v>16.270499999999998</v>
      </c>
      <c r="AP645" s="46">
        <v>2.37676</v>
      </c>
      <c r="AQ645" s="46">
        <v>10.145300000000001</v>
      </c>
      <c r="AR645" s="46">
        <v>33.6023</v>
      </c>
      <c r="AS645" s="46">
        <v>447651</v>
      </c>
      <c r="AT645" s="46">
        <v>16.927399999999999</v>
      </c>
      <c r="AU645" s="46">
        <v>10.5778</v>
      </c>
      <c r="AV645" s="46">
        <v>34.979100000000003</v>
      </c>
      <c r="AW645" s="46">
        <v>2.4782299999999999</v>
      </c>
      <c r="AX645" s="46">
        <v>465724</v>
      </c>
      <c r="AY645" s="46">
        <v>23.347200000000001</v>
      </c>
      <c r="AZ645" s="46">
        <v>3.2010000000000001</v>
      </c>
      <c r="BA645" s="46">
        <v>14.8239</v>
      </c>
      <c r="BB645" s="46">
        <v>46.597099999999998</v>
      </c>
      <c r="BC645" s="46">
        <v>642353</v>
      </c>
    </row>
    <row r="646" spans="1:55" x14ac:dyDescent="0.25">
      <c r="A646" s="49" t="s">
        <v>3062</v>
      </c>
      <c r="B646" s="38" t="s">
        <v>2451</v>
      </c>
      <c r="C646" s="45" t="s">
        <v>2315</v>
      </c>
      <c r="D646" s="46">
        <v>460</v>
      </c>
      <c r="E646" s="80">
        <v>16635</v>
      </c>
      <c r="F646" s="46">
        <v>310.06700000000001</v>
      </c>
      <c r="G646" s="46">
        <v>7.0792999999999999</v>
      </c>
      <c r="H646" s="46">
        <v>292</v>
      </c>
      <c r="I646" s="46">
        <v>327</v>
      </c>
      <c r="J646" s="46">
        <v>1489.92</v>
      </c>
      <c r="K646" s="46">
        <v>5.9615900000000002</v>
      </c>
      <c r="L646" s="46">
        <v>1478</v>
      </c>
      <c r="M646" s="46">
        <v>1505</v>
      </c>
      <c r="N646" s="46">
        <v>200</v>
      </c>
      <c r="O646" s="46">
        <v>0</v>
      </c>
      <c r="P646" s="46">
        <v>200</v>
      </c>
      <c r="Q646" s="46">
        <v>200</v>
      </c>
      <c r="R646" s="46">
        <v>14.0938</v>
      </c>
      <c r="S646" s="46">
        <v>3.0605600000000002</v>
      </c>
      <c r="T646" s="46">
        <v>10</v>
      </c>
      <c r="U646" s="46">
        <v>22</v>
      </c>
      <c r="V646" s="46">
        <v>50.945700000000002</v>
      </c>
      <c r="W646" s="46">
        <v>4.03512</v>
      </c>
      <c r="X646" s="46">
        <v>44</v>
      </c>
      <c r="Y646" s="46">
        <v>62</v>
      </c>
      <c r="Z646" s="46">
        <v>466.25700000000001</v>
      </c>
      <c r="AA646" s="46">
        <v>12.54</v>
      </c>
      <c r="AB646" s="46">
        <v>440</v>
      </c>
      <c r="AC646" s="46">
        <v>507</v>
      </c>
      <c r="AD646" s="46">
        <v>7756190</v>
      </c>
      <c r="AE646" s="46">
        <v>354.68299999999999</v>
      </c>
      <c r="AF646" s="46">
        <v>9.3668999999999993</v>
      </c>
      <c r="AG646" s="46">
        <v>335</v>
      </c>
      <c r="AH646" s="46">
        <v>385</v>
      </c>
      <c r="AI646" s="46">
        <v>5900160</v>
      </c>
      <c r="AJ646" s="46">
        <v>325.27699999999999</v>
      </c>
      <c r="AK646" s="46">
        <v>8.5412300000000005</v>
      </c>
      <c r="AL646" s="46">
        <v>307</v>
      </c>
      <c r="AM646" s="46">
        <v>353</v>
      </c>
      <c r="AN646" s="46">
        <v>5410980</v>
      </c>
      <c r="AO646" s="46">
        <v>1.87205</v>
      </c>
      <c r="AP646" s="46">
        <v>0.251498</v>
      </c>
      <c r="AQ646" s="46">
        <v>1.3595600000000001</v>
      </c>
      <c r="AR646" s="46">
        <v>2.5429900000000001</v>
      </c>
      <c r="AS646" s="46">
        <v>31141.5</v>
      </c>
      <c r="AT646" s="46">
        <v>2.00752</v>
      </c>
      <c r="AU646" s="46">
        <v>1.4759100000000001</v>
      </c>
      <c r="AV646" s="46">
        <v>2.7037800000000001</v>
      </c>
      <c r="AW646" s="46">
        <v>0.26108999999999999</v>
      </c>
      <c r="AX646" s="46">
        <v>33395.1</v>
      </c>
      <c r="AY646" s="46">
        <v>2.9771700000000001</v>
      </c>
      <c r="AZ646" s="46">
        <v>0.32960899999999999</v>
      </c>
      <c r="BA646" s="46">
        <v>2.29887</v>
      </c>
      <c r="BB646" s="46">
        <v>3.8580800000000002</v>
      </c>
      <c r="BC646" s="46">
        <v>49525.2</v>
      </c>
    </row>
    <row r="647" spans="1:55" x14ac:dyDescent="0.25">
      <c r="A647" s="49" t="s">
        <v>3063</v>
      </c>
      <c r="B647" s="38" t="s">
        <v>1255</v>
      </c>
      <c r="C647" s="45" t="s">
        <v>2316</v>
      </c>
      <c r="D647" s="46">
        <v>462</v>
      </c>
      <c r="E647" s="80">
        <v>28674</v>
      </c>
      <c r="F647" s="46">
        <v>457.25099999999998</v>
      </c>
      <c r="G647" s="46">
        <v>84.792599999999993</v>
      </c>
      <c r="H647" s="46">
        <v>334</v>
      </c>
      <c r="I647" s="46">
        <v>678</v>
      </c>
      <c r="J647" s="46">
        <v>1293.71</v>
      </c>
      <c r="K647" s="46">
        <v>14.032999999999999</v>
      </c>
      <c r="L647" s="46">
        <v>1261</v>
      </c>
      <c r="M647" s="46">
        <v>1340</v>
      </c>
      <c r="N647" s="46">
        <v>116.276</v>
      </c>
      <c r="O647" s="46">
        <v>50.490699999999997</v>
      </c>
      <c r="P647" s="46">
        <v>38</v>
      </c>
      <c r="Q647" s="46">
        <v>200</v>
      </c>
      <c r="R647" s="46">
        <v>11.1777</v>
      </c>
      <c r="S647" s="46">
        <v>4.0920399999999999</v>
      </c>
      <c r="T647" s="46">
        <v>3</v>
      </c>
      <c r="U647" s="46">
        <v>25</v>
      </c>
      <c r="V647" s="46">
        <v>62.0092</v>
      </c>
      <c r="W647" s="46">
        <v>7.0785299999999998</v>
      </c>
      <c r="X647" s="46">
        <v>40</v>
      </c>
      <c r="Y647" s="46">
        <v>86</v>
      </c>
      <c r="Z647" s="46">
        <v>834.05399999999997</v>
      </c>
      <c r="AA647" s="46">
        <v>116.002</v>
      </c>
      <c r="AB647" s="46">
        <v>642</v>
      </c>
      <c r="AC647" s="46">
        <v>1166</v>
      </c>
      <c r="AD647" s="46">
        <v>23915700</v>
      </c>
      <c r="AE647" s="46">
        <v>633.23699999999997</v>
      </c>
      <c r="AF647" s="46">
        <v>87.991600000000005</v>
      </c>
      <c r="AG647" s="46">
        <v>487</v>
      </c>
      <c r="AH647" s="46">
        <v>883</v>
      </c>
      <c r="AI647" s="46">
        <v>18157400</v>
      </c>
      <c r="AJ647" s="46">
        <v>580.46199999999999</v>
      </c>
      <c r="AK647" s="46">
        <v>80.646600000000007</v>
      </c>
      <c r="AL647" s="46">
        <v>447</v>
      </c>
      <c r="AM647" s="46">
        <v>809</v>
      </c>
      <c r="AN647" s="46">
        <v>16644200</v>
      </c>
      <c r="AO647" s="46">
        <v>4.8331999999999997</v>
      </c>
      <c r="AP647" s="46">
        <v>2.8573599999999999</v>
      </c>
      <c r="AQ647" s="46">
        <v>1.0814999999999999</v>
      </c>
      <c r="AR647" s="46">
        <v>18.490300000000001</v>
      </c>
      <c r="AS647" s="46">
        <v>138587</v>
      </c>
      <c r="AT647" s="46">
        <v>5.0770499999999998</v>
      </c>
      <c r="AU647" s="46">
        <v>1.18754</v>
      </c>
      <c r="AV647" s="46">
        <v>19.252099999999999</v>
      </c>
      <c r="AW647" s="46">
        <v>2.9625499999999998</v>
      </c>
      <c r="AX647" s="46">
        <v>145579</v>
      </c>
      <c r="AY647" s="46">
        <v>7.1816399999999998</v>
      </c>
      <c r="AZ647" s="46">
        <v>3.9429699999999999</v>
      </c>
      <c r="BA647" s="46">
        <v>2.0508700000000002</v>
      </c>
      <c r="BB647" s="46">
        <v>25.868500000000001</v>
      </c>
      <c r="BC647" s="46">
        <v>205926</v>
      </c>
    </row>
    <row r="648" spans="1:55" x14ac:dyDescent="0.25">
      <c r="A648" s="49" t="s">
        <v>3064</v>
      </c>
      <c r="B648" s="38" t="s">
        <v>1176</v>
      </c>
      <c r="C648" s="45" t="s">
        <v>2317</v>
      </c>
      <c r="D648" s="46">
        <v>463</v>
      </c>
      <c r="E648" s="80">
        <v>1145</v>
      </c>
      <c r="F648" s="46">
        <v>550.46799999999996</v>
      </c>
      <c r="G648" s="46">
        <v>14.4465</v>
      </c>
      <c r="H648" s="46">
        <v>475</v>
      </c>
      <c r="I648" s="46">
        <v>565</v>
      </c>
      <c r="J648" s="46">
        <v>1228.1400000000001</v>
      </c>
      <c r="K648" s="46">
        <v>4.3812300000000004</v>
      </c>
      <c r="L648" s="46">
        <v>1225</v>
      </c>
      <c r="M648" s="46">
        <v>1252</v>
      </c>
      <c r="N648" s="46">
        <v>200</v>
      </c>
      <c r="O648" s="46">
        <v>0</v>
      </c>
      <c r="P648" s="46">
        <v>200</v>
      </c>
      <c r="Q648" s="46">
        <v>200</v>
      </c>
      <c r="R648" s="46">
        <v>17.9895</v>
      </c>
      <c r="S648" s="46">
        <v>9.3027599999999993</v>
      </c>
      <c r="T648" s="46">
        <v>14</v>
      </c>
      <c r="U648" s="46">
        <v>45</v>
      </c>
      <c r="V648" s="46">
        <v>62.604399999999998</v>
      </c>
      <c r="W648" s="46">
        <v>4.6698700000000004</v>
      </c>
      <c r="X648" s="46">
        <v>40</v>
      </c>
      <c r="Y648" s="46">
        <v>66</v>
      </c>
      <c r="Z648" s="46">
        <v>1047.5899999999999</v>
      </c>
      <c r="AA648" s="46">
        <v>30.7194</v>
      </c>
      <c r="AB648" s="46">
        <v>933</v>
      </c>
      <c r="AC648" s="46">
        <v>1079</v>
      </c>
      <c r="AD648" s="46">
        <v>1199490</v>
      </c>
      <c r="AE648" s="46">
        <v>795.40800000000002</v>
      </c>
      <c r="AF648" s="46">
        <v>22.8628</v>
      </c>
      <c r="AG648" s="46">
        <v>708</v>
      </c>
      <c r="AH648" s="46">
        <v>819</v>
      </c>
      <c r="AI648" s="46">
        <v>910742</v>
      </c>
      <c r="AJ648" s="46">
        <v>729.125</v>
      </c>
      <c r="AK648" s="46">
        <v>20.889299999999999</v>
      </c>
      <c r="AL648" s="46">
        <v>648</v>
      </c>
      <c r="AM648" s="46">
        <v>751</v>
      </c>
      <c r="AN648" s="46">
        <v>834848</v>
      </c>
      <c r="AO648" s="46">
        <v>13.4826</v>
      </c>
      <c r="AP648" s="46">
        <v>1.87574</v>
      </c>
      <c r="AQ648" s="46">
        <v>8.56142</v>
      </c>
      <c r="AR648" s="46">
        <v>18.251100000000001</v>
      </c>
      <c r="AS648" s="46">
        <v>15437.6</v>
      </c>
      <c r="AT648" s="46">
        <v>14.0449</v>
      </c>
      <c r="AU648" s="46">
        <v>8.9395000000000007</v>
      </c>
      <c r="AV648" s="46">
        <v>18.9924</v>
      </c>
      <c r="AW648" s="46">
        <v>1.94651</v>
      </c>
      <c r="AX648" s="46">
        <v>16081.4</v>
      </c>
      <c r="AY648" s="46">
        <v>19.137599999999999</v>
      </c>
      <c r="AZ648" s="46">
        <v>2.56812</v>
      </c>
      <c r="BA648" s="46">
        <v>12.2814</v>
      </c>
      <c r="BB648" s="46">
        <v>25.680599999999998</v>
      </c>
      <c r="BC648" s="46">
        <v>21912.5</v>
      </c>
    </row>
    <row r="649" spans="1:55" x14ac:dyDescent="0.25">
      <c r="A649" s="49" t="s">
        <v>3065</v>
      </c>
      <c r="B649" s="38" t="s">
        <v>918</v>
      </c>
      <c r="C649" s="45" t="s">
        <v>2318</v>
      </c>
      <c r="D649" s="46">
        <v>464</v>
      </c>
      <c r="E649" s="80">
        <v>16370</v>
      </c>
      <c r="F649" s="46">
        <v>424.18599999999998</v>
      </c>
      <c r="G649" s="46">
        <v>17.458400000000001</v>
      </c>
      <c r="H649" s="46">
        <v>402</v>
      </c>
      <c r="I649" s="46">
        <v>474</v>
      </c>
      <c r="J649" s="46">
        <v>1305.6099999999999</v>
      </c>
      <c r="K649" s="46">
        <v>9.3086099999999998</v>
      </c>
      <c r="L649" s="46">
        <v>1284</v>
      </c>
      <c r="M649" s="46">
        <v>1326</v>
      </c>
      <c r="N649" s="46">
        <v>198.898</v>
      </c>
      <c r="O649" s="46">
        <v>14.122199999999999</v>
      </c>
      <c r="P649" s="46">
        <v>18</v>
      </c>
      <c r="Q649" s="46">
        <v>200</v>
      </c>
      <c r="R649" s="46">
        <v>16.439299999999999</v>
      </c>
      <c r="S649" s="46">
        <v>4.9841100000000003</v>
      </c>
      <c r="T649" s="46">
        <v>3</v>
      </c>
      <c r="U649" s="46">
        <v>45</v>
      </c>
      <c r="V649" s="46">
        <v>60.438200000000002</v>
      </c>
      <c r="W649" s="46">
        <v>10.461499999999999</v>
      </c>
      <c r="X649" s="46">
        <v>13</v>
      </c>
      <c r="Y649" s="46">
        <v>80</v>
      </c>
      <c r="Z649" s="46">
        <v>776.77800000000002</v>
      </c>
      <c r="AA649" s="46">
        <v>49.989600000000003</v>
      </c>
      <c r="AB649" s="46">
        <v>580</v>
      </c>
      <c r="AC649" s="46">
        <v>948</v>
      </c>
      <c r="AD649" s="46">
        <v>12701900</v>
      </c>
      <c r="AE649" s="46">
        <v>589.83600000000001</v>
      </c>
      <c r="AF649" s="46">
        <v>37.161299999999997</v>
      </c>
      <c r="AG649" s="46">
        <v>445</v>
      </c>
      <c r="AH649" s="46">
        <v>717</v>
      </c>
      <c r="AI649" s="46">
        <v>9644990</v>
      </c>
      <c r="AJ649" s="46">
        <v>540.745</v>
      </c>
      <c r="AK649" s="46">
        <v>33.815199999999997</v>
      </c>
      <c r="AL649" s="46">
        <v>409</v>
      </c>
      <c r="AM649" s="46">
        <v>657</v>
      </c>
      <c r="AN649" s="46">
        <v>8842260</v>
      </c>
      <c r="AO649" s="46">
        <v>6.27982</v>
      </c>
      <c r="AP649" s="46">
        <v>1.0489999999999999</v>
      </c>
      <c r="AQ649" s="46">
        <v>1.98508</v>
      </c>
      <c r="AR649" s="46">
        <v>9.7489100000000004</v>
      </c>
      <c r="AS649" s="46">
        <v>102688</v>
      </c>
      <c r="AT649" s="46">
        <v>6.57681</v>
      </c>
      <c r="AU649" s="46">
        <v>2.12493</v>
      </c>
      <c r="AV649" s="46">
        <v>10.1736</v>
      </c>
      <c r="AW649" s="46">
        <v>1.0884400000000001</v>
      </c>
      <c r="AX649" s="46">
        <v>107544</v>
      </c>
      <c r="AY649" s="46">
        <v>9.0576100000000004</v>
      </c>
      <c r="AZ649" s="46">
        <v>1.4285600000000001</v>
      </c>
      <c r="BA649" s="46">
        <v>3.28478</v>
      </c>
      <c r="BB649" s="46">
        <v>13.7692</v>
      </c>
      <c r="BC649" s="46">
        <v>148110</v>
      </c>
    </row>
    <row r="650" spans="1:55" x14ac:dyDescent="0.25">
      <c r="A650" s="49" t="s">
        <v>3066</v>
      </c>
      <c r="B650" s="38" t="s">
        <v>1563</v>
      </c>
      <c r="C650" s="45" t="s">
        <v>2319</v>
      </c>
      <c r="D650" s="46">
        <v>465</v>
      </c>
      <c r="E650" s="80">
        <v>18286</v>
      </c>
      <c r="F650" s="46">
        <v>319.19900000000001</v>
      </c>
      <c r="G650" s="46">
        <v>5.1779500000000001</v>
      </c>
      <c r="H650" s="46">
        <v>306</v>
      </c>
      <c r="I650" s="46">
        <v>332</v>
      </c>
      <c r="J650" s="46">
        <v>1452.66</v>
      </c>
      <c r="K650" s="46">
        <v>8.1371699999999993</v>
      </c>
      <c r="L650" s="46">
        <v>1432</v>
      </c>
      <c r="M650" s="46">
        <v>1466</v>
      </c>
      <c r="N650" s="46">
        <v>200</v>
      </c>
      <c r="O650" s="46">
        <v>0</v>
      </c>
      <c r="P650" s="46">
        <v>200</v>
      </c>
      <c r="Q650" s="46">
        <v>200</v>
      </c>
      <c r="R650" s="46">
        <v>8.8549699999999998</v>
      </c>
      <c r="S650" s="46">
        <v>2.9406599999999998</v>
      </c>
      <c r="T650" s="46">
        <v>3</v>
      </c>
      <c r="U650" s="46">
        <v>13</v>
      </c>
      <c r="V650" s="46">
        <v>42.242199999999997</v>
      </c>
      <c r="W650" s="46">
        <v>8.9422499999999996</v>
      </c>
      <c r="X650" s="46">
        <v>31</v>
      </c>
      <c r="Y650" s="46">
        <v>55</v>
      </c>
      <c r="Z650" s="46">
        <v>479.51900000000001</v>
      </c>
      <c r="AA650" s="46">
        <v>15.0512</v>
      </c>
      <c r="AB650" s="46">
        <v>451</v>
      </c>
      <c r="AC650" s="46">
        <v>505</v>
      </c>
      <c r="AD650" s="46">
        <v>8768480</v>
      </c>
      <c r="AE650" s="46">
        <v>365.38499999999999</v>
      </c>
      <c r="AF650" s="46">
        <v>10.8582</v>
      </c>
      <c r="AG650" s="46">
        <v>344</v>
      </c>
      <c r="AH650" s="46">
        <v>384</v>
      </c>
      <c r="AI650" s="46">
        <v>6681430</v>
      </c>
      <c r="AJ650" s="46">
        <v>335.29300000000001</v>
      </c>
      <c r="AK650" s="46">
        <v>9.8036799999999999</v>
      </c>
      <c r="AL650" s="46">
        <v>316</v>
      </c>
      <c r="AM650" s="46">
        <v>352</v>
      </c>
      <c r="AN650" s="46">
        <v>6131180</v>
      </c>
      <c r="AO650" s="46">
        <v>2.0520499999999999</v>
      </c>
      <c r="AP650" s="46">
        <v>0.34015000000000001</v>
      </c>
      <c r="AQ650" s="46">
        <v>1.54684</v>
      </c>
      <c r="AR650" s="46">
        <v>2.9025799999999999</v>
      </c>
      <c r="AS650" s="46">
        <v>37523.800000000003</v>
      </c>
      <c r="AT650" s="46">
        <v>2.1957800000000001</v>
      </c>
      <c r="AU650" s="46">
        <v>1.6696800000000001</v>
      </c>
      <c r="AV650" s="46">
        <v>3.07795</v>
      </c>
      <c r="AW650" s="46">
        <v>0.35364699999999999</v>
      </c>
      <c r="AX650" s="46">
        <v>40152</v>
      </c>
      <c r="AY650" s="46">
        <v>3.2232799999999999</v>
      </c>
      <c r="AZ650" s="46">
        <v>0.44275199999999998</v>
      </c>
      <c r="BA650" s="46">
        <v>2.5643899999999999</v>
      </c>
      <c r="BB650" s="46">
        <v>4.34612</v>
      </c>
      <c r="BC650" s="46">
        <v>58941</v>
      </c>
    </row>
    <row r="651" spans="1:55" x14ac:dyDescent="0.25">
      <c r="A651" s="49" t="s">
        <v>3067</v>
      </c>
      <c r="B651" s="38" t="s">
        <v>317</v>
      </c>
      <c r="C651" s="45" t="s">
        <v>2320</v>
      </c>
      <c r="D651" s="46">
        <v>466</v>
      </c>
      <c r="E651" s="80">
        <v>25357</v>
      </c>
      <c r="F651" s="46">
        <v>507.29899999999998</v>
      </c>
      <c r="G651" s="46">
        <v>58.418399999999998</v>
      </c>
      <c r="H651" s="46">
        <v>409</v>
      </c>
      <c r="I651" s="46">
        <v>625</v>
      </c>
      <c r="J651" s="46">
        <v>1400.68</v>
      </c>
      <c r="K651" s="46">
        <v>22.1721</v>
      </c>
      <c r="L651" s="46">
        <v>1354</v>
      </c>
      <c r="M651" s="46">
        <v>1429</v>
      </c>
      <c r="N651" s="46">
        <v>156.977</v>
      </c>
      <c r="O651" s="46">
        <v>36.9313</v>
      </c>
      <c r="P651" s="46">
        <v>75</v>
      </c>
      <c r="Q651" s="46">
        <v>200</v>
      </c>
      <c r="R651" s="46">
        <v>25.256499999999999</v>
      </c>
      <c r="S651" s="46">
        <v>6.0851699999999997</v>
      </c>
      <c r="T651" s="46">
        <v>8</v>
      </c>
      <c r="U651" s="46">
        <v>45</v>
      </c>
      <c r="V651" s="46">
        <v>87.057400000000001</v>
      </c>
      <c r="W651" s="46">
        <v>14.8689</v>
      </c>
      <c r="X651" s="46">
        <v>60</v>
      </c>
      <c r="Y651" s="46">
        <v>100</v>
      </c>
      <c r="Z651" s="46">
        <v>869.2</v>
      </c>
      <c r="AA651" s="46">
        <v>125.59099999999999</v>
      </c>
      <c r="AB651" s="46">
        <v>632</v>
      </c>
      <c r="AC651" s="46">
        <v>1131</v>
      </c>
      <c r="AD651" s="46">
        <v>22039400</v>
      </c>
      <c r="AE651" s="46">
        <v>656.34100000000001</v>
      </c>
      <c r="AF651" s="46">
        <v>93.568399999999997</v>
      </c>
      <c r="AG651" s="46">
        <v>480</v>
      </c>
      <c r="AH651" s="46">
        <v>852</v>
      </c>
      <c r="AI651" s="46">
        <v>16642200</v>
      </c>
      <c r="AJ651" s="46">
        <v>600.61500000000001</v>
      </c>
      <c r="AK651" s="46">
        <v>85.261700000000005</v>
      </c>
      <c r="AL651" s="46">
        <v>440</v>
      </c>
      <c r="AM651" s="46">
        <v>779</v>
      </c>
      <c r="AN651" s="46">
        <v>15229200</v>
      </c>
      <c r="AO651" s="46">
        <v>5.6743499999999996</v>
      </c>
      <c r="AP651" s="46">
        <v>1.86961</v>
      </c>
      <c r="AQ651" s="46">
        <v>2.1937600000000002</v>
      </c>
      <c r="AR651" s="46">
        <v>15.8224</v>
      </c>
      <c r="AS651" s="46">
        <v>143879</v>
      </c>
      <c r="AT651" s="46">
        <v>5.9405299999999999</v>
      </c>
      <c r="AU651" s="46">
        <v>2.3366500000000001</v>
      </c>
      <c r="AV651" s="46">
        <v>16.47</v>
      </c>
      <c r="AW651" s="46">
        <v>1.9362299999999999</v>
      </c>
      <c r="AX651" s="46">
        <v>150628</v>
      </c>
      <c r="AY651" s="46">
        <v>8.30715</v>
      </c>
      <c r="AZ651" s="46">
        <v>2.5871</v>
      </c>
      <c r="BA651" s="46">
        <v>3.5348199999999999</v>
      </c>
      <c r="BB651" s="46">
        <v>22.1325</v>
      </c>
      <c r="BC651" s="46">
        <v>210636</v>
      </c>
    </row>
    <row r="652" spans="1:55" x14ac:dyDescent="0.25">
      <c r="A652" s="49" t="s">
        <v>3068</v>
      </c>
      <c r="B652" s="38" t="s">
        <v>1573</v>
      </c>
      <c r="C652" s="45" t="s">
        <v>2321</v>
      </c>
      <c r="D652" s="46">
        <v>468</v>
      </c>
      <c r="E652" s="80">
        <v>35788</v>
      </c>
      <c r="F652" s="46">
        <v>332.93799999999999</v>
      </c>
      <c r="G652" s="46">
        <v>19.630700000000001</v>
      </c>
      <c r="H652" s="46">
        <v>308</v>
      </c>
      <c r="I652" s="46">
        <v>390</v>
      </c>
      <c r="J652" s="46">
        <v>1354.49</v>
      </c>
      <c r="K652" s="46">
        <v>13.082700000000001</v>
      </c>
      <c r="L652" s="46">
        <v>1320</v>
      </c>
      <c r="M652" s="46">
        <v>1373</v>
      </c>
      <c r="N652" s="46">
        <v>188.995</v>
      </c>
      <c r="O652" s="46">
        <v>30.275600000000001</v>
      </c>
      <c r="P652" s="46">
        <v>45</v>
      </c>
      <c r="Q652" s="46">
        <v>200</v>
      </c>
      <c r="R652" s="46">
        <v>8.9135200000000001</v>
      </c>
      <c r="S652" s="46">
        <v>3.4562400000000002</v>
      </c>
      <c r="T652" s="46">
        <v>3</v>
      </c>
      <c r="U652" s="46">
        <v>15</v>
      </c>
      <c r="V652" s="46">
        <v>59.688600000000001</v>
      </c>
      <c r="W652" s="46">
        <v>6.4011399999999998</v>
      </c>
      <c r="X652" s="46">
        <v>31</v>
      </c>
      <c r="Y652" s="46">
        <v>80</v>
      </c>
      <c r="Z652" s="46">
        <v>615.10400000000004</v>
      </c>
      <c r="AA652" s="46">
        <v>40.5396</v>
      </c>
      <c r="AB652" s="46">
        <v>513</v>
      </c>
      <c r="AC652" s="46">
        <v>752</v>
      </c>
      <c r="AD652" s="46">
        <v>22013300</v>
      </c>
      <c r="AE652" s="46">
        <v>467.13200000000001</v>
      </c>
      <c r="AF652" s="46">
        <v>30.430299999999999</v>
      </c>
      <c r="AG652" s="46">
        <v>392</v>
      </c>
      <c r="AH652" s="46">
        <v>569</v>
      </c>
      <c r="AI652" s="46">
        <v>16717700</v>
      </c>
      <c r="AJ652" s="46">
        <v>428.23599999999999</v>
      </c>
      <c r="AK652" s="46">
        <v>27.794</v>
      </c>
      <c r="AL652" s="46">
        <v>360</v>
      </c>
      <c r="AM652" s="46">
        <v>521</v>
      </c>
      <c r="AN652" s="46">
        <v>15325700</v>
      </c>
      <c r="AO652" s="46">
        <v>2.17109</v>
      </c>
      <c r="AP652" s="46">
        <v>0.66927999999999999</v>
      </c>
      <c r="AQ652" s="46">
        <v>0.52215599999999995</v>
      </c>
      <c r="AR652" s="46">
        <v>4.4549799999999999</v>
      </c>
      <c r="AS652" s="46">
        <v>77699.100000000006</v>
      </c>
      <c r="AT652" s="46">
        <v>2.3170000000000002</v>
      </c>
      <c r="AU652" s="46">
        <v>0.55983499999999997</v>
      </c>
      <c r="AV652" s="46">
        <v>4.6833999999999998</v>
      </c>
      <c r="AW652" s="46">
        <v>0.694191</v>
      </c>
      <c r="AX652" s="46">
        <v>82920.7</v>
      </c>
      <c r="AY652" s="46">
        <v>3.4584999999999999</v>
      </c>
      <c r="AZ652" s="46">
        <v>0.89421700000000004</v>
      </c>
      <c r="BA652" s="46">
        <v>1.2186300000000001</v>
      </c>
      <c r="BB652" s="46">
        <v>6.5731400000000004</v>
      </c>
      <c r="BC652" s="46">
        <v>123773</v>
      </c>
    </row>
    <row r="653" spans="1:55" x14ac:dyDescent="0.25">
      <c r="A653" s="49" t="s">
        <v>3069</v>
      </c>
      <c r="B653" s="38" t="s">
        <v>910</v>
      </c>
      <c r="C653" s="45" t="s">
        <v>2322</v>
      </c>
      <c r="D653" s="46">
        <v>469</v>
      </c>
      <c r="E653" s="80">
        <v>34447</v>
      </c>
      <c r="F653" s="46">
        <v>313.16699999999997</v>
      </c>
      <c r="G653" s="46">
        <v>6.3961800000000002</v>
      </c>
      <c r="H653" s="46">
        <v>300</v>
      </c>
      <c r="I653" s="46">
        <v>323</v>
      </c>
      <c r="J653" s="46">
        <v>1347.04</v>
      </c>
      <c r="K653" s="46">
        <v>8.4932200000000009</v>
      </c>
      <c r="L653" s="46">
        <v>1330</v>
      </c>
      <c r="M653" s="46">
        <v>1370</v>
      </c>
      <c r="N653" s="46">
        <v>200</v>
      </c>
      <c r="O653" s="46">
        <v>0</v>
      </c>
      <c r="P653" s="46">
        <v>200</v>
      </c>
      <c r="Q653" s="46">
        <v>200</v>
      </c>
      <c r="R653" s="46">
        <v>11.5739</v>
      </c>
      <c r="S653" s="46">
        <v>2.7605499999999998</v>
      </c>
      <c r="T653" s="46">
        <v>3</v>
      </c>
      <c r="U653" s="46">
        <v>15</v>
      </c>
      <c r="V653" s="46">
        <v>56.520699999999998</v>
      </c>
      <c r="W653" s="46">
        <v>8.7255699999999994</v>
      </c>
      <c r="X653" s="46">
        <v>40</v>
      </c>
      <c r="Y653" s="46">
        <v>86</v>
      </c>
      <c r="Z653" s="46">
        <v>588.87099999999998</v>
      </c>
      <c r="AA653" s="46">
        <v>29.372299999999999</v>
      </c>
      <c r="AB653" s="46">
        <v>526</v>
      </c>
      <c r="AC653" s="46">
        <v>694</v>
      </c>
      <c r="AD653" s="46">
        <v>20284800</v>
      </c>
      <c r="AE653" s="46">
        <v>447.47500000000002</v>
      </c>
      <c r="AF653" s="46">
        <v>21.602799999999998</v>
      </c>
      <c r="AG653" s="46">
        <v>401</v>
      </c>
      <c r="AH653" s="46">
        <v>525</v>
      </c>
      <c r="AI653" s="46">
        <v>15414200</v>
      </c>
      <c r="AJ653" s="46">
        <v>410.27699999999999</v>
      </c>
      <c r="AK653" s="46">
        <v>19.609200000000001</v>
      </c>
      <c r="AL653" s="46">
        <v>368</v>
      </c>
      <c r="AM653" s="46">
        <v>480</v>
      </c>
      <c r="AN653" s="46">
        <v>14132800</v>
      </c>
      <c r="AO653" s="46">
        <v>2.2249099999999999</v>
      </c>
      <c r="AP653" s="46">
        <v>0.29126299999999999</v>
      </c>
      <c r="AQ653" s="46">
        <v>1.3131299999999999</v>
      </c>
      <c r="AR653" s="46">
        <v>2.9156</v>
      </c>
      <c r="AS653" s="46">
        <v>76641.600000000006</v>
      </c>
      <c r="AT653" s="46">
        <v>2.3732000000000002</v>
      </c>
      <c r="AU653" s="46">
        <v>1.4253100000000001</v>
      </c>
      <c r="AV653" s="46">
        <v>3.0896400000000002</v>
      </c>
      <c r="AW653" s="46">
        <v>0.30258000000000002</v>
      </c>
      <c r="AX653" s="46">
        <v>81749.5</v>
      </c>
      <c r="AY653" s="46">
        <v>3.5147300000000001</v>
      </c>
      <c r="AZ653" s="46">
        <v>0.386158</v>
      </c>
      <c r="BA653" s="46">
        <v>2.3208700000000002</v>
      </c>
      <c r="BB653" s="46">
        <v>4.4389599999999998</v>
      </c>
      <c r="BC653" s="46">
        <v>121072</v>
      </c>
    </row>
    <row r="654" spans="1:55" x14ac:dyDescent="0.25">
      <c r="A654" s="49" t="s">
        <v>3070</v>
      </c>
      <c r="B654" s="38" t="s">
        <v>478</v>
      </c>
      <c r="C654" s="45" t="s">
        <v>2323</v>
      </c>
      <c r="D654" s="46">
        <v>470</v>
      </c>
      <c r="E654" s="80">
        <v>46619</v>
      </c>
      <c r="F654" s="46">
        <v>273.34699999999998</v>
      </c>
      <c r="G654" s="46">
        <v>8.4092500000000001</v>
      </c>
      <c r="H654" s="46">
        <v>248</v>
      </c>
      <c r="I654" s="46">
        <v>294</v>
      </c>
      <c r="J654" s="46">
        <v>1437.05</v>
      </c>
      <c r="K654" s="46">
        <v>15.179</v>
      </c>
      <c r="L654" s="46">
        <v>1412</v>
      </c>
      <c r="M654" s="46">
        <v>1474</v>
      </c>
      <c r="N654" s="46">
        <v>200</v>
      </c>
      <c r="O654" s="46">
        <v>0</v>
      </c>
      <c r="P654" s="46">
        <v>200</v>
      </c>
      <c r="Q654" s="46">
        <v>200</v>
      </c>
      <c r="R654" s="46">
        <v>7.0962500000000004</v>
      </c>
      <c r="S654" s="46">
        <v>3.0971199999999999</v>
      </c>
      <c r="T654" s="46">
        <v>3</v>
      </c>
      <c r="U654" s="46">
        <v>45</v>
      </c>
      <c r="V654" s="46">
        <v>54.360900000000001</v>
      </c>
      <c r="W654" s="46">
        <v>4.2473000000000001</v>
      </c>
      <c r="X654" s="46">
        <v>40</v>
      </c>
      <c r="Y654" s="46">
        <v>97</v>
      </c>
      <c r="Z654" s="46">
        <v>469.65300000000002</v>
      </c>
      <c r="AA654" s="46">
        <v>18.7806</v>
      </c>
      <c r="AB654" s="46">
        <v>407</v>
      </c>
      <c r="AC654" s="46">
        <v>539</v>
      </c>
      <c r="AD654" s="46">
        <v>21876900</v>
      </c>
      <c r="AE654" s="46">
        <v>356.98700000000002</v>
      </c>
      <c r="AF654" s="46">
        <v>14.132199999999999</v>
      </c>
      <c r="AG654" s="46">
        <v>310</v>
      </c>
      <c r="AH654" s="46">
        <v>407</v>
      </c>
      <c r="AI654" s="46">
        <v>16628800</v>
      </c>
      <c r="AJ654" s="46">
        <v>327.334</v>
      </c>
      <c r="AK654" s="46">
        <v>12.9177</v>
      </c>
      <c r="AL654" s="46">
        <v>284</v>
      </c>
      <c r="AM654" s="46">
        <v>372</v>
      </c>
      <c r="AN654" s="46">
        <v>15247500</v>
      </c>
      <c r="AO654" s="46">
        <v>1.0407500000000001</v>
      </c>
      <c r="AP654" s="46">
        <v>0.13505300000000001</v>
      </c>
      <c r="AQ654" s="46">
        <v>0.44542199999999998</v>
      </c>
      <c r="AR654" s="46">
        <v>2.3889999999999998</v>
      </c>
      <c r="AS654" s="46">
        <v>48479</v>
      </c>
      <c r="AT654" s="46">
        <v>1.14527</v>
      </c>
      <c r="AU654" s="46">
        <v>0.47157300000000002</v>
      </c>
      <c r="AV654" s="46">
        <v>2.5440700000000001</v>
      </c>
      <c r="AW654" s="46">
        <v>0.14017199999999999</v>
      </c>
      <c r="AX654" s="46">
        <v>53347.8</v>
      </c>
      <c r="AY654" s="46">
        <v>1.8977900000000001</v>
      </c>
      <c r="AZ654" s="46">
        <v>0.18109</v>
      </c>
      <c r="BA654" s="46">
        <v>0.87295100000000003</v>
      </c>
      <c r="BB654" s="46">
        <v>3.6218400000000002</v>
      </c>
      <c r="BC654" s="46">
        <v>88400.8</v>
      </c>
    </row>
    <row r="655" spans="1:55" x14ac:dyDescent="0.25">
      <c r="A655" s="49" t="s">
        <v>3071</v>
      </c>
      <c r="B655" s="38" t="s">
        <v>525</v>
      </c>
      <c r="C655" s="45" t="s">
        <v>2324</v>
      </c>
      <c r="D655" s="46">
        <v>471</v>
      </c>
      <c r="E655" s="80">
        <v>22354</v>
      </c>
      <c r="F655" s="46">
        <v>739.26700000000005</v>
      </c>
      <c r="G655" s="46">
        <v>82.982699999999994</v>
      </c>
      <c r="H655" s="46">
        <v>594</v>
      </c>
      <c r="I655" s="46">
        <v>907</v>
      </c>
      <c r="J655" s="46">
        <v>1129</v>
      </c>
      <c r="K655" s="46">
        <v>13.381600000000001</v>
      </c>
      <c r="L655" s="46">
        <v>1108</v>
      </c>
      <c r="M655" s="46">
        <v>1160</v>
      </c>
      <c r="N655" s="46">
        <v>156.77099999999999</v>
      </c>
      <c r="O655" s="46">
        <v>42.407400000000003</v>
      </c>
      <c r="P655" s="46">
        <v>5</v>
      </c>
      <c r="Q655" s="46">
        <v>200</v>
      </c>
      <c r="R655" s="46">
        <v>16.465</v>
      </c>
      <c r="S655" s="46">
        <v>6.7019700000000002</v>
      </c>
      <c r="T655" s="46">
        <v>3</v>
      </c>
      <c r="U655" s="46">
        <v>45</v>
      </c>
      <c r="V655" s="46">
        <v>69.587000000000003</v>
      </c>
      <c r="W655" s="46">
        <v>13.449</v>
      </c>
      <c r="X655" s="46">
        <v>13</v>
      </c>
      <c r="Y655" s="46">
        <v>100</v>
      </c>
      <c r="Z655" s="46">
        <v>1562.07</v>
      </c>
      <c r="AA655" s="46">
        <v>191.672</v>
      </c>
      <c r="AB655" s="46">
        <v>1095</v>
      </c>
      <c r="AC655" s="46">
        <v>2159</v>
      </c>
      <c r="AD655" s="46">
        <v>34915400</v>
      </c>
      <c r="AE655" s="46">
        <v>1184.21</v>
      </c>
      <c r="AF655" s="46">
        <v>143.285</v>
      </c>
      <c r="AG655" s="46">
        <v>837</v>
      </c>
      <c r="AH655" s="46">
        <v>1627</v>
      </c>
      <c r="AI655" s="46">
        <v>26469500</v>
      </c>
      <c r="AJ655" s="46">
        <v>1085.01</v>
      </c>
      <c r="AK655" s="46">
        <v>130.71299999999999</v>
      </c>
      <c r="AL655" s="46">
        <v>768</v>
      </c>
      <c r="AM655" s="46">
        <v>1488</v>
      </c>
      <c r="AN655" s="46">
        <v>24252200</v>
      </c>
      <c r="AO655" s="46">
        <v>24.099499999999999</v>
      </c>
      <c r="AP655" s="46">
        <v>7.6739899999999999</v>
      </c>
      <c r="AQ655" s="46">
        <v>8.6489399999999996</v>
      </c>
      <c r="AR655" s="46">
        <v>47.358400000000003</v>
      </c>
      <c r="AS655" s="46">
        <v>538673</v>
      </c>
      <c r="AT655" s="46">
        <v>25.047599999999999</v>
      </c>
      <c r="AU655" s="46">
        <v>9.0257299999999994</v>
      </c>
      <c r="AV655" s="46">
        <v>49.180399999999999</v>
      </c>
      <c r="AW655" s="46">
        <v>7.9560199999999996</v>
      </c>
      <c r="AX655" s="46">
        <v>559864</v>
      </c>
      <c r="AY655" s="46">
        <v>34.643799999999999</v>
      </c>
      <c r="AZ655" s="46">
        <v>10.9856</v>
      </c>
      <c r="BA655" s="46">
        <v>12.774800000000001</v>
      </c>
      <c r="BB655" s="46">
        <v>67.794499999999999</v>
      </c>
      <c r="BC655" s="46">
        <v>774359</v>
      </c>
    </row>
    <row r="656" spans="1:55" x14ac:dyDescent="0.25">
      <c r="A656" s="49" t="s">
        <v>3072</v>
      </c>
      <c r="B656" s="38" t="s">
        <v>2452</v>
      </c>
      <c r="C656" s="45" t="s">
        <v>2325</v>
      </c>
      <c r="D656" s="46">
        <v>472</v>
      </c>
      <c r="E656" s="80">
        <v>16644</v>
      </c>
      <c r="F656" s="46">
        <v>273.79000000000002</v>
      </c>
      <c r="G656" s="46">
        <v>6.8318599999999998</v>
      </c>
      <c r="H656" s="46">
        <v>256</v>
      </c>
      <c r="I656" s="46">
        <v>290</v>
      </c>
      <c r="J656" s="46">
        <v>1553.41</v>
      </c>
      <c r="K656" s="46">
        <v>5.04087</v>
      </c>
      <c r="L656" s="46">
        <v>1545</v>
      </c>
      <c r="M656" s="46">
        <v>1566</v>
      </c>
      <c r="N656" s="46">
        <v>200</v>
      </c>
      <c r="O656" s="46">
        <v>0</v>
      </c>
      <c r="P656" s="46">
        <v>200</v>
      </c>
      <c r="Q656" s="46">
        <v>200</v>
      </c>
      <c r="R656" s="46">
        <v>13.8843</v>
      </c>
      <c r="S656" s="46">
        <v>2.0817700000000001</v>
      </c>
      <c r="T656" s="46">
        <v>10</v>
      </c>
      <c r="U656" s="46">
        <v>15</v>
      </c>
      <c r="V656" s="46">
        <v>52.209699999999998</v>
      </c>
      <c r="W656" s="46">
        <v>5.3805100000000001</v>
      </c>
      <c r="X656" s="46">
        <v>40</v>
      </c>
      <c r="Y656" s="46">
        <v>66</v>
      </c>
      <c r="Z656" s="46">
        <v>398.79500000000002</v>
      </c>
      <c r="AA656" s="46">
        <v>13.298</v>
      </c>
      <c r="AB656" s="46">
        <v>360</v>
      </c>
      <c r="AC656" s="46">
        <v>423</v>
      </c>
      <c r="AD656" s="46">
        <v>6637550</v>
      </c>
      <c r="AE656" s="46">
        <v>303.22000000000003</v>
      </c>
      <c r="AF656" s="46">
        <v>9.8960000000000008</v>
      </c>
      <c r="AG656" s="46">
        <v>274</v>
      </c>
      <c r="AH656" s="46">
        <v>320</v>
      </c>
      <c r="AI656" s="46">
        <v>5046800</v>
      </c>
      <c r="AJ656" s="46">
        <v>278.00900000000001</v>
      </c>
      <c r="AK656" s="46">
        <v>8.9439899999999994</v>
      </c>
      <c r="AL656" s="46">
        <v>252</v>
      </c>
      <c r="AM656" s="46">
        <v>294</v>
      </c>
      <c r="AN656" s="46">
        <v>4627180</v>
      </c>
      <c r="AO656" s="46">
        <v>1.34154</v>
      </c>
      <c r="AP656" s="46">
        <v>0.196211</v>
      </c>
      <c r="AQ656" s="46">
        <v>0.97183299999999995</v>
      </c>
      <c r="AR656" s="46">
        <v>1.83548</v>
      </c>
      <c r="AS656" s="46">
        <v>22328.6</v>
      </c>
      <c r="AT656" s="46">
        <v>1.45685</v>
      </c>
      <c r="AU656" s="46">
        <v>1.0726500000000001</v>
      </c>
      <c r="AV656" s="46">
        <v>1.96991</v>
      </c>
      <c r="AW656" s="46">
        <v>0.20394399999999999</v>
      </c>
      <c r="AX656" s="46">
        <v>24247.7</v>
      </c>
      <c r="AY656" s="46">
        <v>2.2449599999999998</v>
      </c>
      <c r="AZ656" s="46">
        <v>0.25239499999999998</v>
      </c>
      <c r="BA656" s="46">
        <v>1.7766200000000001</v>
      </c>
      <c r="BB656" s="46">
        <v>2.8719000000000001</v>
      </c>
      <c r="BC656" s="46">
        <v>37365.1</v>
      </c>
    </row>
    <row r="657" spans="1:55" x14ac:dyDescent="0.25">
      <c r="A657" s="49" t="s">
        <v>3073</v>
      </c>
      <c r="B657" s="38" t="s">
        <v>703</v>
      </c>
      <c r="C657" s="45" t="s">
        <v>2326</v>
      </c>
      <c r="D657" s="46">
        <v>473</v>
      </c>
      <c r="E657" s="80">
        <v>19846</v>
      </c>
      <c r="F657" s="46">
        <v>300.31299999999999</v>
      </c>
      <c r="G657" s="46">
        <v>7.1480199999999998</v>
      </c>
      <c r="H657" s="46">
        <v>286</v>
      </c>
      <c r="I657" s="46">
        <v>320</v>
      </c>
      <c r="J657" s="46">
        <v>1530.46</v>
      </c>
      <c r="K657" s="46">
        <v>5.8167299999999997</v>
      </c>
      <c r="L657" s="46">
        <v>1515</v>
      </c>
      <c r="M657" s="46">
        <v>1541</v>
      </c>
      <c r="N657" s="46">
        <v>200</v>
      </c>
      <c r="O657" s="46">
        <v>0</v>
      </c>
      <c r="P657" s="46">
        <v>200</v>
      </c>
      <c r="Q657" s="46">
        <v>200</v>
      </c>
      <c r="R657" s="46">
        <v>9.5370000000000008</v>
      </c>
      <c r="S657" s="46">
        <v>4.05084</v>
      </c>
      <c r="T657" s="46">
        <v>3</v>
      </c>
      <c r="U657" s="46">
        <v>33</v>
      </c>
      <c r="V657" s="46">
        <v>42.479799999999997</v>
      </c>
      <c r="W657" s="46">
        <v>7.7922200000000004</v>
      </c>
      <c r="X657" s="46">
        <v>13</v>
      </c>
      <c r="Y657" s="46">
        <v>80</v>
      </c>
      <c r="Z657" s="46">
        <v>416.952</v>
      </c>
      <c r="AA657" s="46">
        <v>17.563500000000001</v>
      </c>
      <c r="AB657" s="46">
        <v>360</v>
      </c>
      <c r="AC657" s="46">
        <v>513</v>
      </c>
      <c r="AD657" s="46">
        <v>8274830</v>
      </c>
      <c r="AE657" s="46">
        <v>317.654</v>
      </c>
      <c r="AF657" s="46">
        <v>13.0351</v>
      </c>
      <c r="AG657" s="46">
        <v>276</v>
      </c>
      <c r="AH657" s="46">
        <v>388</v>
      </c>
      <c r="AI657" s="46">
        <v>6304150</v>
      </c>
      <c r="AJ657" s="46">
        <v>291.53699999999998</v>
      </c>
      <c r="AK657" s="46">
        <v>11.824199999999999</v>
      </c>
      <c r="AL657" s="46">
        <v>254</v>
      </c>
      <c r="AM657" s="46">
        <v>355</v>
      </c>
      <c r="AN657" s="46">
        <v>5785850</v>
      </c>
      <c r="AO657" s="46">
        <v>1.5743</v>
      </c>
      <c r="AP657" s="46">
        <v>0.21731600000000001</v>
      </c>
      <c r="AQ657" s="46">
        <v>0.97855199999999998</v>
      </c>
      <c r="AR657" s="46">
        <v>2.4443999999999999</v>
      </c>
      <c r="AS657" s="46">
        <v>31243.599999999999</v>
      </c>
      <c r="AT657" s="46">
        <v>1.6997</v>
      </c>
      <c r="AU657" s="46">
        <v>1.06894</v>
      </c>
      <c r="AV657" s="46">
        <v>2.6020599999999998</v>
      </c>
      <c r="AW657" s="46">
        <v>0.22523699999999999</v>
      </c>
      <c r="AX657" s="46">
        <v>33732.300000000003</v>
      </c>
      <c r="AY657" s="46">
        <v>2.5607700000000002</v>
      </c>
      <c r="AZ657" s="46">
        <v>0.28651500000000002</v>
      </c>
      <c r="BA657" s="46">
        <v>1.7252700000000001</v>
      </c>
      <c r="BB657" s="46">
        <v>3.6958299999999999</v>
      </c>
      <c r="BC657" s="46">
        <v>50821.1</v>
      </c>
    </row>
    <row r="658" spans="1:55" x14ac:dyDescent="0.25">
      <c r="A658" s="49" t="s">
        <v>3074</v>
      </c>
      <c r="B658" s="38" t="s">
        <v>548</v>
      </c>
      <c r="C658" s="45" t="s">
        <v>2327</v>
      </c>
      <c r="D658" s="46">
        <v>474</v>
      </c>
      <c r="E658" s="80">
        <v>30049</v>
      </c>
      <c r="F658" s="46">
        <v>354.18099999999998</v>
      </c>
      <c r="G658" s="46">
        <v>15.013299999999999</v>
      </c>
      <c r="H658" s="46">
        <v>329</v>
      </c>
      <c r="I658" s="46">
        <v>385</v>
      </c>
      <c r="J658" s="46">
        <v>1412.78</v>
      </c>
      <c r="K658" s="46">
        <v>11.3851</v>
      </c>
      <c r="L658" s="46">
        <v>1392</v>
      </c>
      <c r="M658" s="46">
        <v>1435</v>
      </c>
      <c r="N658" s="46">
        <v>200</v>
      </c>
      <c r="O658" s="46">
        <v>0</v>
      </c>
      <c r="P658" s="46">
        <v>200</v>
      </c>
      <c r="Q658" s="46">
        <v>200</v>
      </c>
      <c r="R658" s="46">
        <v>21.690999999999999</v>
      </c>
      <c r="S658" s="46">
        <v>7.31684</v>
      </c>
      <c r="T658" s="46">
        <v>3</v>
      </c>
      <c r="U658" s="46">
        <v>45</v>
      </c>
      <c r="V658" s="46">
        <v>60.0379</v>
      </c>
      <c r="W658" s="46">
        <v>8.2796299999999992</v>
      </c>
      <c r="X658" s="46">
        <v>13</v>
      </c>
      <c r="Y658" s="46">
        <v>86</v>
      </c>
      <c r="Z658" s="46">
        <v>589.78499999999997</v>
      </c>
      <c r="AA658" s="46">
        <v>36.679900000000004</v>
      </c>
      <c r="AB658" s="46">
        <v>451</v>
      </c>
      <c r="AC658" s="46">
        <v>726</v>
      </c>
      <c r="AD658" s="46">
        <v>17722400</v>
      </c>
      <c r="AE658" s="46">
        <v>447.83</v>
      </c>
      <c r="AF658" s="46">
        <v>27.269200000000001</v>
      </c>
      <c r="AG658" s="46">
        <v>345</v>
      </c>
      <c r="AH658" s="46">
        <v>548</v>
      </c>
      <c r="AI658" s="46">
        <v>13456800</v>
      </c>
      <c r="AJ658" s="46">
        <v>410.52</v>
      </c>
      <c r="AK658" s="46">
        <v>24.853400000000001</v>
      </c>
      <c r="AL658" s="46">
        <v>318</v>
      </c>
      <c r="AM658" s="46">
        <v>502</v>
      </c>
      <c r="AN658" s="46">
        <v>12335700</v>
      </c>
      <c r="AO658" s="46">
        <v>3.3137799999999999</v>
      </c>
      <c r="AP658" s="46">
        <v>0.60622500000000001</v>
      </c>
      <c r="AQ658" s="46">
        <v>1.80142</v>
      </c>
      <c r="AR658" s="46">
        <v>5.8245699999999996</v>
      </c>
      <c r="AS658" s="46">
        <v>99575.9</v>
      </c>
      <c r="AT658" s="46">
        <v>3.50102</v>
      </c>
      <c r="AU658" s="46">
        <v>1.9191</v>
      </c>
      <c r="AV658" s="46">
        <v>6.10989</v>
      </c>
      <c r="AW658" s="46">
        <v>0.62833000000000006</v>
      </c>
      <c r="AX658" s="46">
        <v>105202</v>
      </c>
      <c r="AY658" s="46">
        <v>4.9507099999999999</v>
      </c>
      <c r="AZ658" s="46">
        <v>0.81445100000000004</v>
      </c>
      <c r="BA658" s="46">
        <v>2.82586</v>
      </c>
      <c r="BB658" s="46">
        <v>8.2422400000000007</v>
      </c>
      <c r="BC658" s="46">
        <v>148764</v>
      </c>
    </row>
    <row r="659" spans="1:55" x14ac:dyDescent="0.25">
      <c r="A659" s="49" t="s">
        <v>3075</v>
      </c>
      <c r="B659" s="38" t="s">
        <v>1148</v>
      </c>
      <c r="C659" s="45" t="s">
        <v>2328</v>
      </c>
      <c r="D659" s="46">
        <v>475</v>
      </c>
      <c r="E659" s="80">
        <v>6957</v>
      </c>
      <c r="F659" s="46">
        <v>333.2</v>
      </c>
      <c r="G659" s="46">
        <v>7.9056600000000001</v>
      </c>
      <c r="H659" s="46">
        <v>315</v>
      </c>
      <c r="I659" s="46">
        <v>350</v>
      </c>
      <c r="J659" s="46">
        <v>1469.87</v>
      </c>
      <c r="K659" s="46">
        <v>7.5092800000000004</v>
      </c>
      <c r="L659" s="46">
        <v>1457</v>
      </c>
      <c r="M659" s="46">
        <v>1481</v>
      </c>
      <c r="N659" s="46">
        <v>199.268</v>
      </c>
      <c r="O659" s="46">
        <v>11.523</v>
      </c>
      <c r="P659" s="46">
        <v>18</v>
      </c>
      <c r="Q659" s="46">
        <v>200</v>
      </c>
      <c r="R659" s="46">
        <v>14.1358</v>
      </c>
      <c r="S659" s="46">
        <v>2.6570200000000002</v>
      </c>
      <c r="T659" s="46">
        <v>10</v>
      </c>
      <c r="U659" s="46">
        <v>25</v>
      </c>
      <c r="V659" s="46">
        <v>51.040100000000002</v>
      </c>
      <c r="W659" s="46">
        <v>8.1114999999999995</v>
      </c>
      <c r="X659" s="46">
        <v>35</v>
      </c>
      <c r="Y659" s="46">
        <v>66</v>
      </c>
      <c r="Z659" s="46">
        <v>502.202</v>
      </c>
      <c r="AA659" s="46">
        <v>26.170500000000001</v>
      </c>
      <c r="AB659" s="46">
        <v>474</v>
      </c>
      <c r="AC659" s="46">
        <v>557</v>
      </c>
      <c r="AD659" s="46">
        <v>3493820</v>
      </c>
      <c r="AE659" s="46">
        <v>381.95</v>
      </c>
      <c r="AF659" s="46">
        <v>19.366900000000001</v>
      </c>
      <c r="AG659" s="46">
        <v>361</v>
      </c>
      <c r="AH659" s="46">
        <v>422</v>
      </c>
      <c r="AI659" s="46">
        <v>2657220</v>
      </c>
      <c r="AJ659" s="46">
        <v>350.334</v>
      </c>
      <c r="AK659" s="46">
        <v>17.604399999999998</v>
      </c>
      <c r="AL659" s="46">
        <v>331</v>
      </c>
      <c r="AM659" s="46">
        <v>387</v>
      </c>
      <c r="AN659" s="46">
        <v>2437270</v>
      </c>
      <c r="AO659" s="46">
        <v>2.46136</v>
      </c>
      <c r="AP659" s="46">
        <v>0.36486299999999999</v>
      </c>
      <c r="AQ659" s="46">
        <v>0.39624300000000001</v>
      </c>
      <c r="AR659" s="46">
        <v>3.4766699999999999</v>
      </c>
      <c r="AS659" s="46">
        <v>17123.7</v>
      </c>
      <c r="AT659" s="46">
        <v>2.6185700000000001</v>
      </c>
      <c r="AU659" s="46">
        <v>0.420983</v>
      </c>
      <c r="AV659" s="46">
        <v>3.6756000000000002</v>
      </c>
      <c r="AW659" s="46">
        <v>0.38057999999999997</v>
      </c>
      <c r="AX659" s="46">
        <v>18217.400000000001</v>
      </c>
      <c r="AY659" s="46">
        <v>3.7679</v>
      </c>
      <c r="AZ659" s="46">
        <v>0.47955799999999998</v>
      </c>
      <c r="BA659" s="46">
        <v>0.71242499999999997</v>
      </c>
      <c r="BB659" s="46">
        <v>5.09124</v>
      </c>
      <c r="BC659" s="46">
        <v>26213.3</v>
      </c>
    </row>
    <row r="660" spans="1:55" x14ac:dyDescent="0.25">
      <c r="A660" s="49" t="s">
        <v>3076</v>
      </c>
      <c r="B660" s="38" t="s">
        <v>1246</v>
      </c>
      <c r="C660" s="45" t="s">
        <v>2329</v>
      </c>
      <c r="D660" s="46">
        <v>476</v>
      </c>
      <c r="E660" s="80">
        <v>17802</v>
      </c>
      <c r="F660" s="46">
        <v>310.10000000000002</v>
      </c>
      <c r="G660" s="46">
        <v>14.907999999999999</v>
      </c>
      <c r="H660" s="46">
        <v>280</v>
      </c>
      <c r="I660" s="46">
        <v>390</v>
      </c>
      <c r="J660" s="46">
        <v>1507.06</v>
      </c>
      <c r="K660" s="46">
        <v>9.4828899999999994</v>
      </c>
      <c r="L660" s="46">
        <v>1470</v>
      </c>
      <c r="M660" s="46">
        <v>1529</v>
      </c>
      <c r="N660" s="46">
        <v>184.20099999999999</v>
      </c>
      <c r="O660" s="46">
        <v>43.904299999999999</v>
      </c>
      <c r="P660" s="46">
        <v>5</v>
      </c>
      <c r="Q660" s="46">
        <v>200</v>
      </c>
      <c r="R660" s="46">
        <v>27.750900000000001</v>
      </c>
      <c r="S660" s="46">
        <v>6.9695600000000004</v>
      </c>
      <c r="T660" s="46">
        <v>8</v>
      </c>
      <c r="U660" s="46">
        <v>45</v>
      </c>
      <c r="V660" s="46">
        <v>90.5167</v>
      </c>
      <c r="W660" s="46">
        <v>10.496499999999999</v>
      </c>
      <c r="X660" s="46">
        <v>50</v>
      </c>
      <c r="Y660" s="46">
        <v>100</v>
      </c>
      <c r="Z660" s="46">
        <v>547.58000000000004</v>
      </c>
      <c r="AA660" s="46">
        <v>29.369199999999999</v>
      </c>
      <c r="AB660" s="46">
        <v>443</v>
      </c>
      <c r="AC660" s="46">
        <v>655</v>
      </c>
      <c r="AD660" s="46">
        <v>9748010</v>
      </c>
      <c r="AE660" s="46">
        <v>413.14299999999997</v>
      </c>
      <c r="AF660" s="46">
        <v>21.631499999999999</v>
      </c>
      <c r="AG660" s="46">
        <v>337</v>
      </c>
      <c r="AH660" s="46">
        <v>495</v>
      </c>
      <c r="AI660" s="46">
        <v>7354780</v>
      </c>
      <c r="AJ660" s="46">
        <v>377.93799999999999</v>
      </c>
      <c r="AK660" s="46">
        <v>19.625599999999999</v>
      </c>
      <c r="AL660" s="46">
        <v>309</v>
      </c>
      <c r="AM660" s="46">
        <v>453</v>
      </c>
      <c r="AN660" s="46">
        <v>6728050</v>
      </c>
      <c r="AO660" s="46">
        <v>1.0872599999999999</v>
      </c>
      <c r="AP660" s="46">
        <v>0.50036099999999994</v>
      </c>
      <c r="AQ660" s="46">
        <v>0.18262999999999999</v>
      </c>
      <c r="AR660" s="46">
        <v>5.0176999999999996</v>
      </c>
      <c r="AS660" s="46">
        <v>19355.400000000001</v>
      </c>
      <c r="AT660" s="46">
        <v>1.18483</v>
      </c>
      <c r="AU660" s="46">
        <v>0.199042</v>
      </c>
      <c r="AV660" s="46">
        <v>5.26837</v>
      </c>
      <c r="AW660" s="46">
        <v>0.52587799999999996</v>
      </c>
      <c r="AX660" s="46">
        <v>21092.400000000001</v>
      </c>
      <c r="AY660" s="46">
        <v>1.95336</v>
      </c>
      <c r="AZ660" s="46">
        <v>0.72178500000000001</v>
      </c>
      <c r="BA660" s="46">
        <v>0.32607000000000003</v>
      </c>
      <c r="BB660" s="46">
        <v>7.1409700000000003</v>
      </c>
      <c r="BC660" s="46">
        <v>34773.699999999997</v>
      </c>
    </row>
    <row r="661" spans="1:55" x14ac:dyDescent="0.25">
      <c r="A661" s="49" t="s">
        <v>3077</v>
      </c>
      <c r="B661" s="38" t="s">
        <v>1661</v>
      </c>
      <c r="C661" s="45" t="s">
        <v>2330</v>
      </c>
      <c r="D661" s="46">
        <v>477</v>
      </c>
      <c r="E661" s="80">
        <v>23780</v>
      </c>
      <c r="F661" s="46">
        <v>286.77699999999999</v>
      </c>
      <c r="G661" s="46">
        <v>5.9292699999999998</v>
      </c>
      <c r="H661" s="46">
        <v>272</v>
      </c>
      <c r="I661" s="46">
        <v>300</v>
      </c>
      <c r="J661" s="46">
        <v>1540.58</v>
      </c>
      <c r="K661" s="46">
        <v>3.3156500000000002</v>
      </c>
      <c r="L661" s="46">
        <v>1535</v>
      </c>
      <c r="M661" s="46">
        <v>1548</v>
      </c>
      <c r="N661" s="46">
        <v>200</v>
      </c>
      <c r="O661" s="46">
        <v>0</v>
      </c>
      <c r="P661" s="46">
        <v>200</v>
      </c>
      <c r="Q661" s="46">
        <v>200</v>
      </c>
      <c r="R661" s="46">
        <v>14.7113</v>
      </c>
      <c r="S661" s="46">
        <v>1.1662300000000001</v>
      </c>
      <c r="T661" s="46">
        <v>10</v>
      </c>
      <c r="U661" s="46">
        <v>15</v>
      </c>
      <c r="V661" s="46">
        <v>51.406199999999998</v>
      </c>
      <c r="W661" s="46">
        <v>4.29969</v>
      </c>
      <c r="X661" s="46">
        <v>40</v>
      </c>
      <c r="Y661" s="46">
        <v>57</v>
      </c>
      <c r="Z661" s="46">
        <v>416.02699999999999</v>
      </c>
      <c r="AA661" s="46">
        <v>10.741</v>
      </c>
      <c r="AB661" s="46">
        <v>381</v>
      </c>
      <c r="AC661" s="46">
        <v>436</v>
      </c>
      <c r="AD661" s="46">
        <v>9893130</v>
      </c>
      <c r="AE661" s="46">
        <v>316.33999999999997</v>
      </c>
      <c r="AF661" s="46">
        <v>7.9726900000000001</v>
      </c>
      <c r="AG661" s="46">
        <v>291</v>
      </c>
      <c r="AH661" s="46">
        <v>332</v>
      </c>
      <c r="AI661" s="46">
        <v>7522570</v>
      </c>
      <c r="AJ661" s="46">
        <v>290.11099999999999</v>
      </c>
      <c r="AK661" s="46">
        <v>7.2491000000000003</v>
      </c>
      <c r="AL661" s="46">
        <v>267</v>
      </c>
      <c r="AM661" s="46">
        <v>304</v>
      </c>
      <c r="AN661" s="46">
        <v>6898840</v>
      </c>
      <c r="AO661" s="46">
        <v>1.50997</v>
      </c>
      <c r="AP661" s="46">
        <v>0.15709200000000001</v>
      </c>
      <c r="AQ661" s="46">
        <v>1.14978</v>
      </c>
      <c r="AR661" s="46">
        <v>1.8841399999999999</v>
      </c>
      <c r="AS661" s="46">
        <v>35907</v>
      </c>
      <c r="AT661" s="46">
        <v>1.6316600000000001</v>
      </c>
      <c r="AU661" s="46">
        <v>1.25857</v>
      </c>
      <c r="AV661" s="46">
        <v>2.0204499999999999</v>
      </c>
      <c r="AW661" s="46">
        <v>0.16337199999999999</v>
      </c>
      <c r="AX661" s="46">
        <v>38800.9</v>
      </c>
      <c r="AY661" s="46">
        <v>2.4737100000000001</v>
      </c>
      <c r="AZ661" s="46">
        <v>0.20064399999999999</v>
      </c>
      <c r="BA661" s="46">
        <v>1.9998100000000001</v>
      </c>
      <c r="BB661" s="46">
        <v>2.94495</v>
      </c>
      <c r="BC661" s="46">
        <v>58824.9</v>
      </c>
    </row>
    <row r="662" spans="1:55" x14ac:dyDescent="0.25">
      <c r="A662" s="49" t="s">
        <v>3078</v>
      </c>
      <c r="B662" s="38" t="s">
        <v>1071</v>
      </c>
      <c r="C662" s="45" t="s">
        <v>2331</v>
      </c>
      <c r="D662" s="46">
        <v>478</v>
      </c>
      <c r="E662" s="80">
        <v>30463</v>
      </c>
      <c r="F662" s="46">
        <v>273.28300000000002</v>
      </c>
      <c r="G662" s="46">
        <v>5.6841499999999998</v>
      </c>
      <c r="H662" s="46">
        <v>262</v>
      </c>
      <c r="I662" s="46">
        <v>284</v>
      </c>
      <c r="J662" s="46">
        <v>1546.41</v>
      </c>
      <c r="K662" s="46">
        <v>5.3885500000000004</v>
      </c>
      <c r="L662" s="46">
        <v>1537</v>
      </c>
      <c r="M662" s="46">
        <v>1559</v>
      </c>
      <c r="N662" s="46">
        <v>200</v>
      </c>
      <c r="O662" s="46">
        <v>0</v>
      </c>
      <c r="P662" s="46">
        <v>200</v>
      </c>
      <c r="Q662" s="46">
        <v>200</v>
      </c>
      <c r="R662" s="46">
        <v>14.469200000000001</v>
      </c>
      <c r="S662" s="46">
        <v>2.3815599999999999</v>
      </c>
      <c r="T662" s="46">
        <v>3</v>
      </c>
      <c r="U662" s="46">
        <v>33</v>
      </c>
      <c r="V662" s="46">
        <v>51.458799999999997</v>
      </c>
      <c r="W662" s="46">
        <v>9.6980799999999991</v>
      </c>
      <c r="X662" s="46">
        <v>19</v>
      </c>
      <c r="Y662" s="46">
        <v>80</v>
      </c>
      <c r="Z662" s="46">
        <v>400.58499999999998</v>
      </c>
      <c r="AA662" s="46">
        <v>14.8766</v>
      </c>
      <c r="AB662" s="46">
        <v>355</v>
      </c>
      <c r="AC662" s="46">
        <v>470</v>
      </c>
      <c r="AD662" s="46">
        <v>12203000</v>
      </c>
      <c r="AE662" s="46">
        <v>304.58100000000002</v>
      </c>
      <c r="AF662" s="46">
        <v>10.8216</v>
      </c>
      <c r="AG662" s="46">
        <v>271</v>
      </c>
      <c r="AH662" s="46">
        <v>355</v>
      </c>
      <c r="AI662" s="46">
        <v>9278450</v>
      </c>
      <c r="AJ662" s="46">
        <v>279.29899999999998</v>
      </c>
      <c r="AK662" s="46">
        <v>9.7895800000000008</v>
      </c>
      <c r="AL662" s="46">
        <v>249</v>
      </c>
      <c r="AM662" s="46">
        <v>325</v>
      </c>
      <c r="AN662" s="46">
        <v>8508270</v>
      </c>
      <c r="AO662" s="46">
        <v>1.3873899999999999</v>
      </c>
      <c r="AP662" s="46">
        <v>0.231903</v>
      </c>
      <c r="AQ662" s="46">
        <v>0.98202100000000003</v>
      </c>
      <c r="AR662" s="46">
        <v>1.81294</v>
      </c>
      <c r="AS662" s="46">
        <v>42264.2</v>
      </c>
      <c r="AT662" s="46">
        <v>1.50454</v>
      </c>
      <c r="AU662" s="46">
        <v>1.0820700000000001</v>
      </c>
      <c r="AV662" s="46">
        <v>1.9472400000000001</v>
      </c>
      <c r="AW662" s="46">
        <v>0.24132000000000001</v>
      </c>
      <c r="AX662" s="46">
        <v>45832.9</v>
      </c>
      <c r="AY662" s="46">
        <v>2.3050299999999999</v>
      </c>
      <c r="AZ662" s="46">
        <v>0.29489900000000002</v>
      </c>
      <c r="BA662" s="46">
        <v>1.7875000000000001</v>
      </c>
      <c r="BB662" s="46">
        <v>2.84328</v>
      </c>
      <c r="BC662" s="46">
        <v>70218.100000000006</v>
      </c>
    </row>
    <row r="663" spans="1:55" x14ac:dyDescent="0.25">
      <c r="A663" s="49" t="s">
        <v>3079</v>
      </c>
      <c r="B663" s="38" t="s">
        <v>1021</v>
      </c>
      <c r="C663" s="45" t="s">
        <v>2332</v>
      </c>
      <c r="D663" s="46">
        <v>479</v>
      </c>
      <c r="E663" s="80">
        <v>23237</v>
      </c>
      <c r="F663" s="46">
        <v>353.44200000000001</v>
      </c>
      <c r="G663" s="46">
        <v>16.060500000000001</v>
      </c>
      <c r="H663" s="46">
        <v>327</v>
      </c>
      <c r="I663" s="46">
        <v>396</v>
      </c>
      <c r="J663" s="46">
        <v>1506.19</v>
      </c>
      <c r="K663" s="46">
        <v>5.7578500000000004</v>
      </c>
      <c r="L663" s="46">
        <v>1488</v>
      </c>
      <c r="M663" s="46">
        <v>1516</v>
      </c>
      <c r="N663" s="46">
        <v>200</v>
      </c>
      <c r="O663" s="46">
        <v>0</v>
      </c>
      <c r="P663" s="46">
        <v>200</v>
      </c>
      <c r="Q663" s="46">
        <v>200</v>
      </c>
      <c r="R663" s="46">
        <v>20.282900000000001</v>
      </c>
      <c r="S663" s="46">
        <v>11.3856</v>
      </c>
      <c r="T663" s="46">
        <v>3</v>
      </c>
      <c r="U663" s="46">
        <v>33</v>
      </c>
      <c r="V663" s="46">
        <v>73.657600000000002</v>
      </c>
      <c r="W663" s="46">
        <v>22.554400000000001</v>
      </c>
      <c r="X663" s="46">
        <v>13</v>
      </c>
      <c r="Y663" s="46">
        <v>100</v>
      </c>
      <c r="Z663" s="46">
        <v>554.89</v>
      </c>
      <c r="AA663" s="46">
        <v>61.426200000000001</v>
      </c>
      <c r="AB663" s="46">
        <v>394</v>
      </c>
      <c r="AC663" s="46">
        <v>662</v>
      </c>
      <c r="AD663" s="46">
        <v>12894000</v>
      </c>
      <c r="AE663" s="46">
        <v>419.96100000000001</v>
      </c>
      <c r="AF663" s="46">
        <v>44.706000000000003</v>
      </c>
      <c r="AG663" s="46">
        <v>302</v>
      </c>
      <c r="AH663" s="46">
        <v>499</v>
      </c>
      <c r="AI663" s="46">
        <v>9758640</v>
      </c>
      <c r="AJ663" s="46">
        <v>384.56799999999998</v>
      </c>
      <c r="AK663" s="46">
        <v>40.438299999999998</v>
      </c>
      <c r="AL663" s="46">
        <v>278</v>
      </c>
      <c r="AM663" s="46">
        <v>456</v>
      </c>
      <c r="AN663" s="46">
        <v>8936200</v>
      </c>
      <c r="AO663" s="46">
        <v>2.23183</v>
      </c>
      <c r="AP663" s="46">
        <v>0.518424</v>
      </c>
      <c r="AQ663" s="46">
        <v>1.49288</v>
      </c>
      <c r="AR663" s="46">
        <v>3.7170200000000002</v>
      </c>
      <c r="AS663" s="46">
        <v>51861</v>
      </c>
      <c r="AT663" s="46">
        <v>2.3771399999999998</v>
      </c>
      <c r="AU663" s="46">
        <v>1.59964</v>
      </c>
      <c r="AV663" s="46">
        <v>3.9144299999999999</v>
      </c>
      <c r="AW663" s="46">
        <v>0.538887</v>
      </c>
      <c r="AX663" s="46">
        <v>55237.599999999999</v>
      </c>
      <c r="AY663" s="46">
        <v>3.4937800000000001</v>
      </c>
      <c r="AZ663" s="46">
        <v>0.67734300000000003</v>
      </c>
      <c r="BA663" s="46">
        <v>2.3954300000000002</v>
      </c>
      <c r="BB663" s="46">
        <v>5.4978800000000003</v>
      </c>
      <c r="BC663" s="46">
        <v>81185</v>
      </c>
    </row>
    <row r="664" spans="1:55" x14ac:dyDescent="0.25">
      <c r="A664" s="49" t="s">
        <v>3080</v>
      </c>
      <c r="B664" s="38" t="s">
        <v>812</v>
      </c>
      <c r="C664" s="45" t="s">
        <v>2333</v>
      </c>
      <c r="D664" s="46">
        <v>480</v>
      </c>
      <c r="E664" s="80">
        <v>25368</v>
      </c>
      <c r="F664" s="46">
        <v>510.79899999999998</v>
      </c>
      <c r="G664" s="46">
        <v>35.756300000000003</v>
      </c>
      <c r="H664" s="46">
        <v>460</v>
      </c>
      <c r="I664" s="46">
        <v>571</v>
      </c>
      <c r="J664" s="46">
        <v>1249.02</v>
      </c>
      <c r="K664" s="46">
        <v>13.117900000000001</v>
      </c>
      <c r="L664" s="46">
        <v>1225</v>
      </c>
      <c r="M664" s="46">
        <v>1270</v>
      </c>
      <c r="N664" s="46">
        <v>199.69499999999999</v>
      </c>
      <c r="O664" s="46">
        <v>7.25936</v>
      </c>
      <c r="P664" s="46">
        <v>18</v>
      </c>
      <c r="Q664" s="46">
        <v>200</v>
      </c>
      <c r="R664" s="46">
        <v>13.4985</v>
      </c>
      <c r="S664" s="46">
        <v>3.7475800000000001</v>
      </c>
      <c r="T664" s="46">
        <v>3</v>
      </c>
      <c r="U664" s="46">
        <v>33</v>
      </c>
      <c r="V664" s="46">
        <v>58.061</v>
      </c>
      <c r="W664" s="46">
        <v>6.9800599999999999</v>
      </c>
      <c r="X664" s="46">
        <v>31</v>
      </c>
      <c r="Y664" s="46">
        <v>94</v>
      </c>
      <c r="Z664" s="46">
        <v>945.14599999999996</v>
      </c>
      <c r="AA664" s="46">
        <v>81.612099999999998</v>
      </c>
      <c r="AB664" s="46">
        <v>754</v>
      </c>
      <c r="AC664" s="46">
        <v>1250</v>
      </c>
      <c r="AD664" s="46">
        <v>23976500</v>
      </c>
      <c r="AE664" s="46">
        <v>718.13</v>
      </c>
      <c r="AF664" s="46">
        <v>61.281399999999998</v>
      </c>
      <c r="AG664" s="46">
        <v>576</v>
      </c>
      <c r="AH664" s="46">
        <v>943</v>
      </c>
      <c r="AI664" s="46">
        <v>18217500</v>
      </c>
      <c r="AJ664" s="46">
        <v>658.45600000000002</v>
      </c>
      <c r="AK664" s="46">
        <v>55.970700000000001</v>
      </c>
      <c r="AL664" s="46">
        <v>529</v>
      </c>
      <c r="AM664" s="46">
        <v>862</v>
      </c>
      <c r="AN664" s="46">
        <v>16703700</v>
      </c>
      <c r="AO664" s="46">
        <v>10.800700000000001</v>
      </c>
      <c r="AP664" s="46">
        <v>2.0388500000000001</v>
      </c>
      <c r="AQ664" s="46">
        <v>4.6456200000000001</v>
      </c>
      <c r="AR664" s="46">
        <v>15.475099999999999</v>
      </c>
      <c r="AS664" s="46">
        <v>273991</v>
      </c>
      <c r="AT664" s="46">
        <v>11.2659</v>
      </c>
      <c r="AU664" s="46">
        <v>4.8833200000000003</v>
      </c>
      <c r="AV664" s="46">
        <v>16.116599999999998</v>
      </c>
      <c r="AW664" s="46">
        <v>2.1134300000000001</v>
      </c>
      <c r="AX664" s="46">
        <v>285792</v>
      </c>
      <c r="AY664" s="46">
        <v>15.3619</v>
      </c>
      <c r="AZ664" s="46">
        <v>2.8578399999999999</v>
      </c>
      <c r="BA664" s="46">
        <v>6.984</v>
      </c>
      <c r="BB664" s="46">
        <v>21.855</v>
      </c>
      <c r="BC664" s="46">
        <v>389699</v>
      </c>
    </row>
    <row r="665" spans="1:55" x14ac:dyDescent="0.25">
      <c r="A665" s="49" t="s">
        <v>3081</v>
      </c>
      <c r="B665" s="38" t="s">
        <v>983</v>
      </c>
      <c r="C665" s="45" t="s">
        <v>2334</v>
      </c>
      <c r="D665" s="46">
        <v>481</v>
      </c>
      <c r="E665" s="80">
        <v>20375</v>
      </c>
      <c r="F665" s="46">
        <v>295.536</v>
      </c>
      <c r="G665" s="46">
        <v>4.6954599999999997</v>
      </c>
      <c r="H665" s="46">
        <v>287</v>
      </c>
      <c r="I665" s="46">
        <v>306</v>
      </c>
      <c r="J665" s="46">
        <v>1499.44</v>
      </c>
      <c r="K665" s="46">
        <v>5.1278199999999998</v>
      </c>
      <c r="L665" s="46">
        <v>1489</v>
      </c>
      <c r="M665" s="46">
        <v>1507</v>
      </c>
      <c r="N665" s="46">
        <v>200</v>
      </c>
      <c r="O665" s="46">
        <v>0</v>
      </c>
      <c r="P665" s="46">
        <v>200</v>
      </c>
      <c r="Q665" s="46">
        <v>200</v>
      </c>
      <c r="R665" s="46">
        <v>12.8126</v>
      </c>
      <c r="S665" s="46">
        <v>2.5135399999999999</v>
      </c>
      <c r="T665" s="46">
        <v>11</v>
      </c>
      <c r="U665" s="46">
        <v>22</v>
      </c>
      <c r="V665" s="46">
        <v>53.595399999999998</v>
      </c>
      <c r="W665" s="46">
        <v>4.7097899999999999</v>
      </c>
      <c r="X665" s="46">
        <v>40</v>
      </c>
      <c r="Y665" s="46">
        <v>74</v>
      </c>
      <c r="Z665" s="46">
        <v>451.99299999999999</v>
      </c>
      <c r="AA665" s="46">
        <v>11.715</v>
      </c>
      <c r="AB665" s="46">
        <v>422</v>
      </c>
      <c r="AC665" s="46">
        <v>496</v>
      </c>
      <c r="AD665" s="46">
        <v>9208910</v>
      </c>
      <c r="AE665" s="46">
        <v>343.61599999999999</v>
      </c>
      <c r="AF665" s="46">
        <v>8.6739999999999995</v>
      </c>
      <c r="AG665" s="46">
        <v>322</v>
      </c>
      <c r="AH665" s="46">
        <v>376</v>
      </c>
      <c r="AI665" s="46">
        <v>7000820</v>
      </c>
      <c r="AJ665" s="46">
        <v>315.07600000000002</v>
      </c>
      <c r="AK665" s="46">
        <v>7.8868900000000002</v>
      </c>
      <c r="AL665" s="46">
        <v>295</v>
      </c>
      <c r="AM665" s="46">
        <v>344</v>
      </c>
      <c r="AN665" s="46">
        <v>6419370</v>
      </c>
      <c r="AO665" s="46">
        <v>1.4615199999999999</v>
      </c>
      <c r="AP665" s="46">
        <v>0.16695199999999999</v>
      </c>
      <c r="AQ665" s="46">
        <v>0.91018699999999997</v>
      </c>
      <c r="AR665" s="46">
        <v>1.99925</v>
      </c>
      <c r="AS665" s="46">
        <v>29777.1</v>
      </c>
      <c r="AT665" s="46">
        <v>1.5814699999999999</v>
      </c>
      <c r="AU665" s="46">
        <v>1.0081599999999999</v>
      </c>
      <c r="AV665" s="46">
        <v>2.1399699999999999</v>
      </c>
      <c r="AW665" s="46">
        <v>0.17344899999999999</v>
      </c>
      <c r="AX665" s="46">
        <v>32220.799999999999</v>
      </c>
      <c r="AY665" s="46">
        <v>2.43398</v>
      </c>
      <c r="AZ665" s="46">
        <v>0.21607899999999999</v>
      </c>
      <c r="BA665" s="46">
        <v>1.7336400000000001</v>
      </c>
      <c r="BB665" s="46">
        <v>3.1148600000000002</v>
      </c>
      <c r="BC665" s="46">
        <v>49589.9</v>
      </c>
    </row>
    <row r="666" spans="1:55" x14ac:dyDescent="0.25">
      <c r="A666" s="49" t="s">
        <v>3082</v>
      </c>
      <c r="B666" s="38" t="s">
        <v>451</v>
      </c>
      <c r="C666" s="45" t="s">
        <v>2335</v>
      </c>
      <c r="D666" s="46">
        <v>483</v>
      </c>
      <c r="E666" s="80">
        <v>15031</v>
      </c>
      <c r="F666" s="46">
        <v>393.24799999999999</v>
      </c>
      <c r="G666" s="46">
        <v>6.3167900000000001</v>
      </c>
      <c r="H666" s="46">
        <v>380</v>
      </c>
      <c r="I666" s="46">
        <v>403</v>
      </c>
      <c r="J666" s="46">
        <v>1407.61</v>
      </c>
      <c r="K666" s="46">
        <v>5.8203199999999997</v>
      </c>
      <c r="L666" s="46">
        <v>1391</v>
      </c>
      <c r="M666" s="46">
        <v>1419</v>
      </c>
      <c r="N666" s="46">
        <v>200</v>
      </c>
      <c r="O666" s="46">
        <v>0</v>
      </c>
      <c r="P666" s="46">
        <v>200</v>
      </c>
      <c r="Q666" s="46">
        <v>200</v>
      </c>
      <c r="R666" s="46">
        <v>14.051299999999999</v>
      </c>
      <c r="S666" s="46">
        <v>2.6029200000000001</v>
      </c>
      <c r="T666" s="46">
        <v>3</v>
      </c>
      <c r="U666" s="46">
        <v>15</v>
      </c>
      <c r="V666" s="46">
        <v>55.095700000000001</v>
      </c>
      <c r="W666" s="46">
        <v>12.505699999999999</v>
      </c>
      <c r="X666" s="46">
        <v>13</v>
      </c>
      <c r="Y666" s="46">
        <v>66</v>
      </c>
      <c r="Z666" s="46">
        <v>620.64800000000002</v>
      </c>
      <c r="AA666" s="46">
        <v>36.125999999999998</v>
      </c>
      <c r="AB666" s="46">
        <v>492</v>
      </c>
      <c r="AC666" s="46">
        <v>676</v>
      </c>
      <c r="AD666" s="46">
        <v>9328960</v>
      </c>
      <c r="AE666" s="46">
        <v>471.67500000000001</v>
      </c>
      <c r="AF666" s="46">
        <v>26.4163</v>
      </c>
      <c r="AG666" s="46">
        <v>377</v>
      </c>
      <c r="AH666" s="46">
        <v>512</v>
      </c>
      <c r="AI666" s="46">
        <v>7089750</v>
      </c>
      <c r="AJ666" s="46">
        <v>432.53300000000002</v>
      </c>
      <c r="AK666" s="46">
        <v>23.879000000000001</v>
      </c>
      <c r="AL666" s="46">
        <v>347</v>
      </c>
      <c r="AM666" s="46">
        <v>470</v>
      </c>
      <c r="AN666" s="46">
        <v>6501410</v>
      </c>
      <c r="AO666" s="46">
        <v>4.3028899999999997</v>
      </c>
      <c r="AP666" s="46">
        <v>0.59420300000000004</v>
      </c>
      <c r="AQ666" s="46">
        <v>3.1567099999999999</v>
      </c>
      <c r="AR666" s="46">
        <v>6.3701600000000003</v>
      </c>
      <c r="AS666" s="46">
        <v>64676.800000000003</v>
      </c>
      <c r="AT666" s="46">
        <v>4.5279999999999996</v>
      </c>
      <c r="AU666" s="46">
        <v>3.3193999999999999</v>
      </c>
      <c r="AV666" s="46">
        <v>6.6788699999999999</v>
      </c>
      <c r="AW666" s="46">
        <v>0.61845000000000006</v>
      </c>
      <c r="AX666" s="46">
        <v>68060.399999999994</v>
      </c>
      <c r="AY666" s="46">
        <v>6.2820900000000002</v>
      </c>
      <c r="AZ666" s="46">
        <v>0.77155200000000002</v>
      </c>
      <c r="BA666" s="46">
        <v>4.6106699999999998</v>
      </c>
      <c r="BB666" s="46">
        <v>8.9803999999999995</v>
      </c>
      <c r="BC666" s="46">
        <v>94426.2</v>
      </c>
    </row>
    <row r="667" spans="1:55" x14ac:dyDescent="0.25">
      <c r="A667" s="49" t="s">
        <v>3083</v>
      </c>
      <c r="B667" s="38" t="s">
        <v>1203</v>
      </c>
      <c r="C667" s="45" t="s">
        <v>2336</v>
      </c>
      <c r="D667" s="46">
        <v>486</v>
      </c>
      <c r="E667" s="80">
        <v>26889</v>
      </c>
      <c r="F667" s="46">
        <v>305.28199999999998</v>
      </c>
      <c r="G667" s="46">
        <v>9.0610499999999998</v>
      </c>
      <c r="H667" s="46">
        <v>290</v>
      </c>
      <c r="I667" s="46">
        <v>321</v>
      </c>
      <c r="J667" s="46">
        <v>1477.39</v>
      </c>
      <c r="K667" s="46">
        <v>7.0688000000000004</v>
      </c>
      <c r="L667" s="46">
        <v>1461</v>
      </c>
      <c r="M667" s="46">
        <v>1490</v>
      </c>
      <c r="N667" s="46">
        <v>200</v>
      </c>
      <c r="O667" s="46">
        <v>0</v>
      </c>
      <c r="P667" s="46">
        <v>200</v>
      </c>
      <c r="Q667" s="46">
        <v>200</v>
      </c>
      <c r="R667" s="46">
        <v>11.951000000000001</v>
      </c>
      <c r="S667" s="46">
        <v>2.5951200000000001</v>
      </c>
      <c r="T667" s="46">
        <v>10</v>
      </c>
      <c r="U667" s="46">
        <v>22</v>
      </c>
      <c r="V667" s="46">
        <v>53.251899999999999</v>
      </c>
      <c r="W667" s="46">
        <v>4.4499000000000004</v>
      </c>
      <c r="X667" s="46">
        <v>44</v>
      </c>
      <c r="Y667" s="46">
        <v>62</v>
      </c>
      <c r="Z667" s="46">
        <v>474.452</v>
      </c>
      <c r="AA667" s="46">
        <v>12.7735</v>
      </c>
      <c r="AB667" s="46">
        <v>449</v>
      </c>
      <c r="AC667" s="46">
        <v>502</v>
      </c>
      <c r="AD667" s="46">
        <v>12757500</v>
      </c>
      <c r="AE667" s="46">
        <v>360.68900000000002</v>
      </c>
      <c r="AF667" s="46">
        <v>9.5486199999999997</v>
      </c>
      <c r="AG667" s="46">
        <v>341</v>
      </c>
      <c r="AH667" s="46">
        <v>381</v>
      </c>
      <c r="AI667" s="46">
        <v>9698580</v>
      </c>
      <c r="AJ667" s="46">
        <v>330.76900000000001</v>
      </c>
      <c r="AK667" s="46">
        <v>8.7263900000000003</v>
      </c>
      <c r="AL667" s="46">
        <v>313</v>
      </c>
      <c r="AM667" s="46">
        <v>350</v>
      </c>
      <c r="AN667" s="46">
        <v>8894060</v>
      </c>
      <c r="AO667" s="46">
        <v>1.61412</v>
      </c>
      <c r="AP667" s="46">
        <v>0.228099</v>
      </c>
      <c r="AQ667" s="46">
        <v>1.2175199999999999</v>
      </c>
      <c r="AR667" s="46">
        <v>2.3577400000000002</v>
      </c>
      <c r="AS667" s="46">
        <v>43402</v>
      </c>
      <c r="AT667" s="46">
        <v>1.7397800000000001</v>
      </c>
      <c r="AU667" s="46">
        <v>1.32813</v>
      </c>
      <c r="AV667" s="46">
        <v>2.5124599999999999</v>
      </c>
      <c r="AW667" s="46">
        <v>0.23683799999999999</v>
      </c>
      <c r="AX667" s="46">
        <v>46781</v>
      </c>
      <c r="AY667" s="46">
        <v>2.6463199999999998</v>
      </c>
      <c r="AZ667" s="46">
        <v>0.29931200000000002</v>
      </c>
      <c r="BA667" s="46">
        <v>2.1288999999999998</v>
      </c>
      <c r="BB667" s="46">
        <v>3.6099299999999999</v>
      </c>
      <c r="BC667" s="46">
        <v>71157</v>
      </c>
    </row>
    <row r="668" spans="1:55" x14ac:dyDescent="0.25">
      <c r="A668" s="49" t="s">
        <v>3084</v>
      </c>
      <c r="B668" s="38" t="s">
        <v>1106</v>
      </c>
      <c r="C668" s="45" t="s">
        <v>2337</v>
      </c>
      <c r="D668" s="46">
        <v>487</v>
      </c>
      <c r="E668" s="80">
        <v>19648</v>
      </c>
      <c r="F668" s="46">
        <v>256.53800000000001</v>
      </c>
      <c r="G668" s="46">
        <v>2.5076800000000001</v>
      </c>
      <c r="H668" s="46">
        <v>251</v>
      </c>
      <c r="I668" s="46">
        <v>268</v>
      </c>
      <c r="J668" s="46">
        <v>1441.63</v>
      </c>
      <c r="K668" s="46">
        <v>5.9775099999999997</v>
      </c>
      <c r="L668" s="46">
        <v>1431</v>
      </c>
      <c r="M668" s="46">
        <v>1460</v>
      </c>
      <c r="N668" s="46">
        <v>199.77099999999999</v>
      </c>
      <c r="O668" s="46">
        <v>3.1061200000000002</v>
      </c>
      <c r="P668" s="46">
        <v>156</v>
      </c>
      <c r="Q668" s="46">
        <v>200</v>
      </c>
      <c r="R668" s="46">
        <v>13.1379</v>
      </c>
      <c r="S668" s="46">
        <v>3.78166</v>
      </c>
      <c r="T668" s="46">
        <v>3</v>
      </c>
      <c r="U668" s="46">
        <v>28</v>
      </c>
      <c r="V668" s="46">
        <v>55.430700000000002</v>
      </c>
      <c r="W668" s="46">
        <v>5.1569599999999998</v>
      </c>
      <c r="X668" s="46">
        <v>40</v>
      </c>
      <c r="Y668" s="46">
        <v>80</v>
      </c>
      <c r="Z668" s="46">
        <v>450.23399999999998</v>
      </c>
      <c r="AA668" s="46">
        <v>13.798</v>
      </c>
      <c r="AB668" s="46">
        <v>426</v>
      </c>
      <c r="AC668" s="46">
        <v>520</v>
      </c>
      <c r="AD668" s="46">
        <v>8846200</v>
      </c>
      <c r="AE668" s="46">
        <v>342.11</v>
      </c>
      <c r="AF668" s="46">
        <v>10.1724</v>
      </c>
      <c r="AG668" s="46">
        <v>325</v>
      </c>
      <c r="AH668" s="46">
        <v>393</v>
      </c>
      <c r="AI668" s="46">
        <v>6721780</v>
      </c>
      <c r="AJ668" s="46">
        <v>313.67</v>
      </c>
      <c r="AK668" s="46">
        <v>9.2430900000000005</v>
      </c>
      <c r="AL668" s="46">
        <v>298</v>
      </c>
      <c r="AM668" s="46">
        <v>360</v>
      </c>
      <c r="AN668" s="46">
        <v>6162990</v>
      </c>
      <c r="AO668" s="46">
        <v>1.2523200000000001</v>
      </c>
      <c r="AP668" s="46">
        <v>0.17027400000000001</v>
      </c>
      <c r="AQ668" s="46">
        <v>0.50929999999999997</v>
      </c>
      <c r="AR668" s="46">
        <v>1.6383700000000001</v>
      </c>
      <c r="AS668" s="46">
        <v>24605.599999999999</v>
      </c>
      <c r="AT668" s="46">
        <v>1.3641099999999999</v>
      </c>
      <c r="AU668" s="46">
        <v>0.537906</v>
      </c>
      <c r="AV668" s="46">
        <v>1.7638400000000001</v>
      </c>
      <c r="AW668" s="46">
        <v>0.17741899999999999</v>
      </c>
      <c r="AX668" s="46">
        <v>26802.1</v>
      </c>
      <c r="AY668" s="46">
        <v>2.1607099999999999</v>
      </c>
      <c r="AZ668" s="46">
        <v>0.22045300000000001</v>
      </c>
      <c r="BA668" s="46">
        <v>1.12114</v>
      </c>
      <c r="BB668" s="46">
        <v>2.6680100000000002</v>
      </c>
      <c r="BC668" s="46">
        <v>42453.7</v>
      </c>
    </row>
    <row r="669" spans="1:55" x14ac:dyDescent="0.25">
      <c r="A669" s="49" t="s">
        <v>3085</v>
      </c>
      <c r="B669" s="38" t="s">
        <v>884</v>
      </c>
      <c r="C669" s="45" t="s">
        <v>2338</v>
      </c>
      <c r="D669" s="46">
        <v>488</v>
      </c>
      <c r="E669" s="80">
        <v>10080</v>
      </c>
      <c r="F669" s="46">
        <v>440.548</v>
      </c>
      <c r="G669" s="46">
        <v>9.1970299999999998</v>
      </c>
      <c r="H669" s="46">
        <v>424</v>
      </c>
      <c r="I669" s="46">
        <v>455</v>
      </c>
      <c r="J669" s="46">
        <v>1197.8</v>
      </c>
      <c r="K669" s="46">
        <v>4.09551</v>
      </c>
      <c r="L669" s="46">
        <v>1190</v>
      </c>
      <c r="M669" s="46">
        <v>1209</v>
      </c>
      <c r="N669" s="46">
        <v>200</v>
      </c>
      <c r="O669" s="46">
        <v>0</v>
      </c>
      <c r="P669" s="46">
        <v>200</v>
      </c>
      <c r="Q669" s="46">
        <v>200</v>
      </c>
      <c r="R669" s="46">
        <v>7.6801000000000004</v>
      </c>
      <c r="S669" s="46">
        <v>3.2100900000000001</v>
      </c>
      <c r="T669" s="46">
        <v>3</v>
      </c>
      <c r="U669" s="46">
        <v>45</v>
      </c>
      <c r="V669" s="46">
        <v>36.256300000000003</v>
      </c>
      <c r="W669" s="46">
        <v>8.9320199999999996</v>
      </c>
      <c r="X669" s="46">
        <v>13</v>
      </c>
      <c r="Y669" s="46">
        <v>60</v>
      </c>
      <c r="Z669" s="46">
        <v>834.154</v>
      </c>
      <c r="AA669" s="46">
        <v>40.439700000000002</v>
      </c>
      <c r="AB669" s="46">
        <v>710</v>
      </c>
      <c r="AC669" s="46">
        <v>958</v>
      </c>
      <c r="AD669" s="46">
        <v>8408280</v>
      </c>
      <c r="AE669" s="46">
        <v>636.654</v>
      </c>
      <c r="AF669" s="46">
        <v>29.816600000000001</v>
      </c>
      <c r="AG669" s="46">
        <v>545</v>
      </c>
      <c r="AH669" s="46">
        <v>727</v>
      </c>
      <c r="AI669" s="46">
        <v>6417480</v>
      </c>
      <c r="AJ669" s="46">
        <v>584.56500000000005</v>
      </c>
      <c r="AK669" s="46">
        <v>27.062799999999999</v>
      </c>
      <c r="AL669" s="46">
        <v>501</v>
      </c>
      <c r="AM669" s="46">
        <v>667</v>
      </c>
      <c r="AN669" s="46">
        <v>5892410</v>
      </c>
      <c r="AO669" s="46">
        <v>9.14879</v>
      </c>
      <c r="AP669" s="46">
        <v>0.96242399999999995</v>
      </c>
      <c r="AQ669" s="46">
        <v>6.0335299999999998</v>
      </c>
      <c r="AR669" s="46">
        <v>13.2737</v>
      </c>
      <c r="AS669" s="46">
        <v>92219.8</v>
      </c>
      <c r="AT669" s="46">
        <v>9.5634399999999999</v>
      </c>
      <c r="AU669" s="46">
        <v>6.2914300000000001</v>
      </c>
      <c r="AV669" s="46">
        <v>13.836600000000001</v>
      </c>
      <c r="AW669" s="46">
        <v>1.0004900000000001</v>
      </c>
      <c r="AX669" s="46">
        <v>96399.5</v>
      </c>
      <c r="AY669" s="46">
        <v>13.0054</v>
      </c>
      <c r="AZ669" s="46">
        <v>1.29817</v>
      </c>
      <c r="BA669" s="46">
        <v>8.5629600000000003</v>
      </c>
      <c r="BB669" s="46">
        <v>18.691099999999999</v>
      </c>
      <c r="BC669" s="46">
        <v>131094</v>
      </c>
    </row>
    <row r="670" spans="1:55" x14ac:dyDescent="0.25">
      <c r="A670" s="49" t="s">
        <v>3086</v>
      </c>
      <c r="B670" s="38" t="s">
        <v>650</v>
      </c>
      <c r="C670" s="45" t="s">
        <v>2339</v>
      </c>
      <c r="D670" s="46">
        <v>489</v>
      </c>
      <c r="E670" s="80">
        <v>18587</v>
      </c>
      <c r="F670" s="46">
        <v>464.91500000000002</v>
      </c>
      <c r="G670" s="46">
        <v>18.588999999999999</v>
      </c>
      <c r="H670" s="46">
        <v>413</v>
      </c>
      <c r="I670" s="46">
        <v>503</v>
      </c>
      <c r="J670" s="46">
        <v>1277.1500000000001</v>
      </c>
      <c r="K670" s="46">
        <v>7.1006499999999999</v>
      </c>
      <c r="L670" s="46">
        <v>1268</v>
      </c>
      <c r="M670" s="46">
        <v>1299</v>
      </c>
      <c r="N670" s="46">
        <v>197.36600000000001</v>
      </c>
      <c r="O670" s="46">
        <v>20.7119</v>
      </c>
      <c r="P670" s="46">
        <v>18</v>
      </c>
      <c r="Q670" s="46">
        <v>200</v>
      </c>
      <c r="R670" s="46">
        <v>17.466000000000001</v>
      </c>
      <c r="S670" s="46">
        <v>5.0180699999999998</v>
      </c>
      <c r="T670" s="46">
        <v>3</v>
      </c>
      <c r="U670" s="46">
        <v>45</v>
      </c>
      <c r="V670" s="46">
        <v>64.446399999999997</v>
      </c>
      <c r="W670" s="46">
        <v>9.5983599999999996</v>
      </c>
      <c r="X670" s="46">
        <v>13</v>
      </c>
      <c r="Y670" s="46">
        <v>80</v>
      </c>
      <c r="Z670" s="46">
        <v>878.69299999999998</v>
      </c>
      <c r="AA670" s="46">
        <v>59.694000000000003</v>
      </c>
      <c r="AB670" s="46">
        <v>613</v>
      </c>
      <c r="AC670" s="46">
        <v>1003</v>
      </c>
      <c r="AD670" s="46">
        <v>16317300</v>
      </c>
      <c r="AE670" s="46">
        <v>666.76700000000005</v>
      </c>
      <c r="AF670" s="46">
        <v>44.125300000000003</v>
      </c>
      <c r="AG670" s="46">
        <v>470</v>
      </c>
      <c r="AH670" s="46">
        <v>759</v>
      </c>
      <c r="AI670" s="46">
        <v>12381900</v>
      </c>
      <c r="AJ670" s="46">
        <v>611.07799999999997</v>
      </c>
      <c r="AK670" s="46">
        <v>40.103200000000001</v>
      </c>
      <c r="AL670" s="46">
        <v>432</v>
      </c>
      <c r="AM670" s="46">
        <v>695</v>
      </c>
      <c r="AN670" s="46">
        <v>11347700</v>
      </c>
      <c r="AO670" s="46">
        <v>8.0585699999999996</v>
      </c>
      <c r="AP670" s="46">
        <v>1.03226</v>
      </c>
      <c r="AQ670" s="46">
        <v>2.0704899999999999</v>
      </c>
      <c r="AR670" s="46">
        <v>9.9851899999999993</v>
      </c>
      <c r="AS670" s="46">
        <v>149648</v>
      </c>
      <c r="AT670" s="46">
        <v>8.4196200000000001</v>
      </c>
      <c r="AU670" s="46">
        <v>2.2136399999999998</v>
      </c>
      <c r="AV670" s="46">
        <v>10.419499999999999</v>
      </c>
      <c r="AW670" s="46">
        <v>1.0704100000000001</v>
      </c>
      <c r="AX670" s="46">
        <v>156352</v>
      </c>
      <c r="AY670" s="46">
        <v>11.550599999999999</v>
      </c>
      <c r="AZ670" s="46">
        <v>1.4171100000000001</v>
      </c>
      <c r="BA670" s="46">
        <v>3.4028299999999998</v>
      </c>
      <c r="BB670" s="46">
        <v>14.193300000000001</v>
      </c>
      <c r="BC670" s="46">
        <v>214494</v>
      </c>
    </row>
    <row r="671" spans="1:55" x14ac:dyDescent="0.25">
      <c r="A671" s="49" t="s">
        <v>3087</v>
      </c>
      <c r="B671" s="38" t="s">
        <v>1139</v>
      </c>
      <c r="C671" s="45" t="s">
        <v>2340</v>
      </c>
      <c r="D671" s="46">
        <v>490</v>
      </c>
      <c r="E671" s="80">
        <v>20777</v>
      </c>
      <c r="F671" s="46">
        <v>633.53599999999994</v>
      </c>
      <c r="G671" s="46">
        <v>9.4158899999999992</v>
      </c>
      <c r="H671" s="46">
        <v>603</v>
      </c>
      <c r="I671" s="46">
        <v>650</v>
      </c>
      <c r="J671" s="46">
        <v>1101.6500000000001</v>
      </c>
      <c r="K671" s="46">
        <v>7.3683199999999998</v>
      </c>
      <c r="L671" s="46">
        <v>1086</v>
      </c>
      <c r="M671" s="46">
        <v>1117</v>
      </c>
      <c r="N671" s="46">
        <v>194.41800000000001</v>
      </c>
      <c r="O671" s="46">
        <v>28.581</v>
      </c>
      <c r="P671" s="46">
        <v>38</v>
      </c>
      <c r="Q671" s="46">
        <v>200</v>
      </c>
      <c r="R671" s="46">
        <v>10.9315</v>
      </c>
      <c r="S671" s="46">
        <v>8.6472899999999999</v>
      </c>
      <c r="T671" s="46">
        <v>3</v>
      </c>
      <c r="U671" s="46">
        <v>45</v>
      </c>
      <c r="V671" s="46">
        <v>63.567999999999998</v>
      </c>
      <c r="W671" s="46">
        <v>21.7423</v>
      </c>
      <c r="X671" s="46">
        <v>13</v>
      </c>
      <c r="Y671" s="46">
        <v>100</v>
      </c>
      <c r="Z671" s="46">
        <v>1441.11</v>
      </c>
      <c r="AA671" s="46">
        <v>173.46600000000001</v>
      </c>
      <c r="AB671" s="46">
        <v>1042</v>
      </c>
      <c r="AC671" s="46">
        <v>1815</v>
      </c>
      <c r="AD671" s="46">
        <v>29836700</v>
      </c>
      <c r="AE671" s="46">
        <v>1093.5</v>
      </c>
      <c r="AF671" s="46">
        <v>126.90900000000001</v>
      </c>
      <c r="AG671" s="46">
        <v>799</v>
      </c>
      <c r="AH671" s="46">
        <v>1368</v>
      </c>
      <c r="AI671" s="46">
        <v>22639900</v>
      </c>
      <c r="AJ671" s="46">
        <v>1002.22</v>
      </c>
      <c r="AK671" s="46">
        <v>114.952</v>
      </c>
      <c r="AL671" s="46">
        <v>735</v>
      </c>
      <c r="AM671" s="46">
        <v>1251</v>
      </c>
      <c r="AN671" s="46">
        <v>20749900</v>
      </c>
      <c r="AO671" s="46">
        <v>19.359000000000002</v>
      </c>
      <c r="AP671" s="46">
        <v>2.6642800000000002</v>
      </c>
      <c r="AQ671" s="46">
        <v>7.52623</v>
      </c>
      <c r="AR671" s="46">
        <v>30.248999999999999</v>
      </c>
      <c r="AS671" s="46">
        <v>400808</v>
      </c>
      <c r="AT671" s="46">
        <v>20.139399999999998</v>
      </c>
      <c r="AU671" s="46">
        <v>7.8710399999999998</v>
      </c>
      <c r="AV671" s="46">
        <v>31.443200000000001</v>
      </c>
      <c r="AW671" s="46">
        <v>2.7718699999999998</v>
      </c>
      <c r="AX671" s="46">
        <v>416966</v>
      </c>
      <c r="AY671" s="46">
        <v>27.7791</v>
      </c>
      <c r="AZ671" s="46">
        <v>3.6487599999999998</v>
      </c>
      <c r="BA671" s="46">
        <v>11.2125</v>
      </c>
      <c r="BB671" s="46">
        <v>42.890500000000003</v>
      </c>
      <c r="BC671" s="46">
        <v>575139</v>
      </c>
    </row>
    <row r="672" spans="1:55" x14ac:dyDescent="0.25">
      <c r="A672" s="49" t="s">
        <v>3088</v>
      </c>
      <c r="B672" s="38" t="s">
        <v>838</v>
      </c>
      <c r="C672" s="45" t="s">
        <v>2341</v>
      </c>
      <c r="D672" s="46">
        <v>491</v>
      </c>
      <c r="E672" s="80">
        <v>22304</v>
      </c>
      <c r="F672" s="46">
        <v>472.49400000000003</v>
      </c>
      <c r="G672" s="46">
        <v>26.277200000000001</v>
      </c>
      <c r="H672" s="46">
        <v>407</v>
      </c>
      <c r="I672" s="46">
        <v>553</v>
      </c>
      <c r="J672" s="46">
        <v>1392.11</v>
      </c>
      <c r="K672" s="46">
        <v>18.429500000000001</v>
      </c>
      <c r="L672" s="46">
        <v>1347</v>
      </c>
      <c r="M672" s="46">
        <v>1412</v>
      </c>
      <c r="N672" s="46">
        <v>163.441</v>
      </c>
      <c r="O672" s="46">
        <v>35.279299999999999</v>
      </c>
      <c r="P672" s="46">
        <v>49</v>
      </c>
      <c r="Q672" s="46">
        <v>200</v>
      </c>
      <c r="R672" s="46">
        <v>19.828700000000001</v>
      </c>
      <c r="S672" s="46">
        <v>5.8275300000000003</v>
      </c>
      <c r="T672" s="46">
        <v>15</v>
      </c>
      <c r="U672" s="46">
        <v>45</v>
      </c>
      <c r="V672" s="46">
        <v>78.145799999999994</v>
      </c>
      <c r="W672" s="46">
        <v>6.9901</v>
      </c>
      <c r="X672" s="46">
        <v>54</v>
      </c>
      <c r="Y672" s="46">
        <v>100</v>
      </c>
      <c r="Z672" s="46">
        <v>799.33500000000004</v>
      </c>
      <c r="AA672" s="46">
        <v>52.381900000000002</v>
      </c>
      <c r="AB672" s="46">
        <v>637</v>
      </c>
      <c r="AC672" s="46">
        <v>931</v>
      </c>
      <c r="AD672" s="46">
        <v>17828400</v>
      </c>
      <c r="AE672" s="46">
        <v>604.84</v>
      </c>
      <c r="AF672" s="46">
        <v>39.228900000000003</v>
      </c>
      <c r="AG672" s="46">
        <v>484</v>
      </c>
      <c r="AH672" s="46">
        <v>704</v>
      </c>
      <c r="AI672" s="46">
        <v>13490400</v>
      </c>
      <c r="AJ672" s="46">
        <v>553.846</v>
      </c>
      <c r="AK672" s="46">
        <v>35.804499999999997</v>
      </c>
      <c r="AL672" s="46">
        <v>444</v>
      </c>
      <c r="AM672" s="46">
        <v>644</v>
      </c>
      <c r="AN672" s="46">
        <v>12353000</v>
      </c>
      <c r="AO672" s="46">
        <v>5.15618</v>
      </c>
      <c r="AP672" s="46">
        <v>1.5801799999999999</v>
      </c>
      <c r="AQ672" s="46">
        <v>2.39175</v>
      </c>
      <c r="AR672" s="46">
        <v>9.4165500000000009</v>
      </c>
      <c r="AS672" s="46">
        <v>115003</v>
      </c>
      <c r="AT672" s="46">
        <v>5.4064899999999998</v>
      </c>
      <c r="AU672" s="46">
        <v>2.5449299999999999</v>
      </c>
      <c r="AV672" s="46">
        <v>9.8202200000000008</v>
      </c>
      <c r="AW672" s="46">
        <v>1.6369400000000001</v>
      </c>
      <c r="AX672" s="46">
        <v>120586</v>
      </c>
      <c r="AY672" s="46">
        <v>7.5583499999999999</v>
      </c>
      <c r="AZ672" s="46">
        <v>2.1501100000000002</v>
      </c>
      <c r="BA672" s="46">
        <v>3.7755800000000002</v>
      </c>
      <c r="BB672" s="46">
        <v>13.387</v>
      </c>
      <c r="BC672" s="46">
        <v>168581</v>
      </c>
    </row>
    <row r="673" spans="1:55" x14ac:dyDescent="0.25">
      <c r="A673" s="49" t="s">
        <v>3089</v>
      </c>
      <c r="B673" s="38" t="s">
        <v>1352</v>
      </c>
      <c r="C673" s="45" t="s">
        <v>2342</v>
      </c>
      <c r="D673" s="46">
        <v>492</v>
      </c>
      <c r="E673" s="80">
        <v>28844</v>
      </c>
      <c r="F673" s="46">
        <v>384.39499999999998</v>
      </c>
      <c r="G673" s="46">
        <v>20.377600000000001</v>
      </c>
      <c r="H673" s="46">
        <v>345</v>
      </c>
      <c r="I673" s="46">
        <v>415</v>
      </c>
      <c r="J673" s="46">
        <v>1316.03</v>
      </c>
      <c r="K673" s="46">
        <v>9.0358499999999999</v>
      </c>
      <c r="L673" s="46">
        <v>1296</v>
      </c>
      <c r="M673" s="46">
        <v>1333</v>
      </c>
      <c r="N673" s="46">
        <v>199.82499999999999</v>
      </c>
      <c r="O673" s="46">
        <v>3.0131000000000001</v>
      </c>
      <c r="P673" s="46">
        <v>148</v>
      </c>
      <c r="Q673" s="46">
        <v>200</v>
      </c>
      <c r="R673" s="46">
        <v>22.533000000000001</v>
      </c>
      <c r="S673" s="46">
        <v>9.1968599999999991</v>
      </c>
      <c r="T673" s="46">
        <v>3</v>
      </c>
      <c r="U673" s="46">
        <v>45</v>
      </c>
      <c r="V673" s="46">
        <v>64.911799999999999</v>
      </c>
      <c r="W673" s="46">
        <v>13.224500000000001</v>
      </c>
      <c r="X673" s="46">
        <v>40</v>
      </c>
      <c r="Y673" s="46">
        <v>100</v>
      </c>
      <c r="Z673" s="46">
        <v>734.69299999999998</v>
      </c>
      <c r="AA673" s="46">
        <v>67.842600000000004</v>
      </c>
      <c r="AB673" s="46">
        <v>603</v>
      </c>
      <c r="AC673" s="46">
        <v>917</v>
      </c>
      <c r="AD673" s="46">
        <v>21191500</v>
      </c>
      <c r="AE673" s="46">
        <v>557.33699999999999</v>
      </c>
      <c r="AF673" s="46">
        <v>50.028500000000001</v>
      </c>
      <c r="AG673" s="46">
        <v>460</v>
      </c>
      <c r="AH673" s="46">
        <v>692</v>
      </c>
      <c r="AI673" s="46">
        <v>16075800</v>
      </c>
      <c r="AJ673" s="46">
        <v>510.74</v>
      </c>
      <c r="AK673" s="46">
        <v>45.426900000000003</v>
      </c>
      <c r="AL673" s="46">
        <v>422</v>
      </c>
      <c r="AM673" s="46">
        <v>633</v>
      </c>
      <c r="AN673" s="46">
        <v>14731800</v>
      </c>
      <c r="AO673" s="46">
        <v>4.8358100000000004</v>
      </c>
      <c r="AP673" s="46">
        <v>0.82138299999999997</v>
      </c>
      <c r="AQ673" s="46">
        <v>2.69686</v>
      </c>
      <c r="AR673" s="46">
        <v>6.8844200000000004</v>
      </c>
      <c r="AS673" s="46">
        <v>139484</v>
      </c>
      <c r="AT673" s="46">
        <v>5.0783100000000001</v>
      </c>
      <c r="AU673" s="46">
        <v>2.8448099999999998</v>
      </c>
      <c r="AV673" s="46">
        <v>7.2036300000000004</v>
      </c>
      <c r="AW673" s="46">
        <v>0.85223099999999996</v>
      </c>
      <c r="AX673" s="46">
        <v>146479</v>
      </c>
      <c r="AY673" s="46">
        <v>7.0806500000000003</v>
      </c>
      <c r="AZ673" s="46">
        <v>1.1069800000000001</v>
      </c>
      <c r="BA673" s="46">
        <v>4.0386800000000003</v>
      </c>
      <c r="BB673" s="46">
        <v>9.8644700000000007</v>
      </c>
      <c r="BC673" s="46">
        <v>204234</v>
      </c>
    </row>
    <row r="674" spans="1:55" x14ac:dyDescent="0.25">
      <c r="A674" s="49" t="s">
        <v>3090</v>
      </c>
      <c r="B674" s="38" t="s">
        <v>1052</v>
      </c>
      <c r="C674" s="45" t="s">
        <v>2343</v>
      </c>
      <c r="D674" s="46">
        <v>493</v>
      </c>
      <c r="E674" s="80">
        <v>26122</v>
      </c>
      <c r="F674" s="46">
        <v>391.92500000000001</v>
      </c>
      <c r="G674" s="46">
        <v>8.5148399999999995</v>
      </c>
      <c r="H674" s="46">
        <v>376</v>
      </c>
      <c r="I674" s="46">
        <v>411</v>
      </c>
      <c r="J674" s="46">
        <v>1383.7</v>
      </c>
      <c r="K674" s="46">
        <v>7.15517</v>
      </c>
      <c r="L674" s="46">
        <v>1366</v>
      </c>
      <c r="M674" s="46">
        <v>1396</v>
      </c>
      <c r="N674" s="46">
        <v>200</v>
      </c>
      <c r="O674" s="46">
        <v>0</v>
      </c>
      <c r="P674" s="46">
        <v>200</v>
      </c>
      <c r="Q674" s="46">
        <v>200</v>
      </c>
      <c r="R674" s="46">
        <v>14.6328</v>
      </c>
      <c r="S674" s="46">
        <v>2.0667</v>
      </c>
      <c r="T674" s="46">
        <v>3</v>
      </c>
      <c r="U674" s="46">
        <v>15</v>
      </c>
      <c r="V674" s="46">
        <v>62.911799999999999</v>
      </c>
      <c r="W674" s="46">
        <v>9.6517499999999998</v>
      </c>
      <c r="X674" s="46">
        <v>13</v>
      </c>
      <c r="Y674" s="46">
        <v>66</v>
      </c>
      <c r="Z674" s="46">
        <v>665.22299999999996</v>
      </c>
      <c r="AA674" s="46">
        <v>33.558100000000003</v>
      </c>
      <c r="AB674" s="46">
        <v>515</v>
      </c>
      <c r="AC674" s="46">
        <v>711</v>
      </c>
      <c r="AD674" s="46">
        <v>17376900</v>
      </c>
      <c r="AE674" s="46">
        <v>504.83499999999998</v>
      </c>
      <c r="AF674" s="46">
        <v>24.766400000000001</v>
      </c>
      <c r="AG674" s="46">
        <v>395</v>
      </c>
      <c r="AH674" s="46">
        <v>540</v>
      </c>
      <c r="AI674" s="46">
        <v>13187300</v>
      </c>
      <c r="AJ674" s="46">
        <v>462.70800000000003</v>
      </c>
      <c r="AK674" s="46">
        <v>22.494399999999999</v>
      </c>
      <c r="AL674" s="46">
        <v>363</v>
      </c>
      <c r="AM674" s="46">
        <v>495</v>
      </c>
      <c r="AN674" s="46">
        <v>12086900</v>
      </c>
      <c r="AO674" s="46">
        <v>4.0957999999999997</v>
      </c>
      <c r="AP674" s="46">
        <v>0.38028099999999998</v>
      </c>
      <c r="AQ674" s="46">
        <v>3.2391399999999999</v>
      </c>
      <c r="AR674" s="46">
        <v>6.1663300000000003</v>
      </c>
      <c r="AS674" s="46">
        <v>106991</v>
      </c>
      <c r="AT674" s="46">
        <v>4.3113999999999999</v>
      </c>
      <c r="AU674" s="46">
        <v>3.4045000000000001</v>
      </c>
      <c r="AV674" s="46">
        <v>6.4673299999999996</v>
      </c>
      <c r="AW674" s="46">
        <v>0.39571400000000001</v>
      </c>
      <c r="AX674" s="46">
        <v>112622</v>
      </c>
      <c r="AY674" s="46">
        <v>6.0410899999999996</v>
      </c>
      <c r="AZ674" s="46">
        <v>0.50335700000000005</v>
      </c>
      <c r="BA674" s="46">
        <v>4.7316200000000004</v>
      </c>
      <c r="BB674" s="46">
        <v>8.7087299999999992</v>
      </c>
      <c r="BC674" s="46">
        <v>157805</v>
      </c>
    </row>
    <row r="675" spans="1:55" x14ac:dyDescent="0.25">
      <c r="A675" s="49" t="s">
        <v>3091</v>
      </c>
      <c r="B675" s="38" t="s">
        <v>1447</v>
      </c>
      <c r="C675" s="45" t="s">
        <v>2344</v>
      </c>
      <c r="D675" s="46">
        <v>494</v>
      </c>
      <c r="E675" s="80">
        <v>27374</v>
      </c>
      <c r="F675" s="46">
        <v>511.19099999999997</v>
      </c>
      <c r="G675" s="46">
        <v>7.59361</v>
      </c>
      <c r="H675" s="46">
        <v>495</v>
      </c>
      <c r="I675" s="46">
        <v>522</v>
      </c>
      <c r="J675" s="46">
        <v>1197.95</v>
      </c>
      <c r="K675" s="46">
        <v>5.9137500000000003</v>
      </c>
      <c r="L675" s="46">
        <v>1185</v>
      </c>
      <c r="M675" s="46">
        <v>1213</v>
      </c>
      <c r="N675" s="46">
        <v>200</v>
      </c>
      <c r="O675" s="46">
        <v>0</v>
      </c>
      <c r="P675" s="46">
        <v>200</v>
      </c>
      <c r="Q675" s="46">
        <v>200</v>
      </c>
      <c r="R675" s="46">
        <v>7.4572599999999998</v>
      </c>
      <c r="S675" s="46">
        <v>5.15822</v>
      </c>
      <c r="T675" s="46">
        <v>3</v>
      </c>
      <c r="U675" s="46">
        <v>45</v>
      </c>
      <c r="V675" s="46">
        <v>48.12</v>
      </c>
      <c r="W675" s="46">
        <v>10.7118</v>
      </c>
      <c r="X675" s="46">
        <v>30</v>
      </c>
      <c r="Y675" s="46">
        <v>94</v>
      </c>
      <c r="Z675" s="46">
        <v>974.94399999999996</v>
      </c>
      <c r="AA675" s="46">
        <v>57.242199999999997</v>
      </c>
      <c r="AB675" s="46">
        <v>883</v>
      </c>
      <c r="AC675" s="46">
        <v>1246</v>
      </c>
      <c r="AD675" s="46">
        <v>26688100</v>
      </c>
      <c r="AE675" s="46">
        <v>742.30499999999995</v>
      </c>
      <c r="AF675" s="46">
        <v>41.930399999999999</v>
      </c>
      <c r="AG675" s="46">
        <v>675</v>
      </c>
      <c r="AH675" s="46">
        <v>940</v>
      </c>
      <c r="AI675" s="46">
        <v>20319800</v>
      </c>
      <c r="AJ675" s="46">
        <v>681.05700000000002</v>
      </c>
      <c r="AK675" s="46">
        <v>38.011899999999997</v>
      </c>
      <c r="AL675" s="46">
        <v>620</v>
      </c>
      <c r="AM675" s="46">
        <v>860</v>
      </c>
      <c r="AN675" s="46">
        <v>18643300</v>
      </c>
      <c r="AO675" s="46">
        <v>11.249499999999999</v>
      </c>
      <c r="AP675" s="46">
        <v>1.98973</v>
      </c>
      <c r="AQ675" s="46">
        <v>8.1262699999999999</v>
      </c>
      <c r="AR675" s="46">
        <v>17.613099999999999</v>
      </c>
      <c r="AS675" s="46">
        <v>307944</v>
      </c>
      <c r="AT675" s="46">
        <v>11.738099999999999</v>
      </c>
      <c r="AU675" s="46">
        <v>8.4934399999999997</v>
      </c>
      <c r="AV675" s="46">
        <v>18.338899999999999</v>
      </c>
      <c r="AW675" s="46">
        <v>2.0678399999999999</v>
      </c>
      <c r="AX675" s="46">
        <v>321320</v>
      </c>
      <c r="AY675" s="46">
        <v>16.0061</v>
      </c>
      <c r="AZ675" s="46">
        <v>2.6811699999999998</v>
      </c>
      <c r="BA675" s="46">
        <v>11.7919</v>
      </c>
      <c r="BB675" s="46">
        <v>24.703900000000001</v>
      </c>
      <c r="BC675" s="46">
        <v>438151</v>
      </c>
    </row>
    <row r="676" spans="1:55" x14ac:dyDescent="0.25">
      <c r="A676" s="49" t="s">
        <v>3092</v>
      </c>
      <c r="B676" s="38" t="s">
        <v>517</v>
      </c>
      <c r="C676" s="45" t="s">
        <v>2345</v>
      </c>
      <c r="D676" s="46">
        <v>495</v>
      </c>
      <c r="E676" s="80">
        <v>34339</v>
      </c>
      <c r="F676" s="46">
        <v>418.65100000000001</v>
      </c>
      <c r="G676" s="46">
        <v>38.158099999999997</v>
      </c>
      <c r="H676" s="46">
        <v>343</v>
      </c>
      <c r="I676" s="46">
        <v>528</v>
      </c>
      <c r="J676" s="46">
        <v>1409.75</v>
      </c>
      <c r="K676" s="46">
        <v>9.4746000000000006</v>
      </c>
      <c r="L676" s="46">
        <v>1387</v>
      </c>
      <c r="M676" s="46">
        <v>1430</v>
      </c>
      <c r="N676" s="46">
        <v>159.74700000000001</v>
      </c>
      <c r="O676" s="46">
        <v>41.942100000000003</v>
      </c>
      <c r="P676" s="46">
        <v>75</v>
      </c>
      <c r="Q676" s="46">
        <v>200</v>
      </c>
      <c r="R676" s="46">
        <v>22.988099999999999</v>
      </c>
      <c r="S676" s="46">
        <v>3.98326</v>
      </c>
      <c r="T676" s="46">
        <v>15</v>
      </c>
      <c r="U676" s="46">
        <v>25</v>
      </c>
      <c r="V676" s="46">
        <v>88.178899999999999</v>
      </c>
      <c r="W676" s="46">
        <v>12.3163</v>
      </c>
      <c r="X676" s="46">
        <v>60</v>
      </c>
      <c r="Y676" s="46">
        <v>100</v>
      </c>
      <c r="Z676" s="46">
        <v>756.59699999999998</v>
      </c>
      <c r="AA676" s="46">
        <v>71.768799999999999</v>
      </c>
      <c r="AB676" s="46">
        <v>579</v>
      </c>
      <c r="AC676" s="46">
        <v>959</v>
      </c>
      <c r="AD676" s="46">
        <v>25980800</v>
      </c>
      <c r="AE676" s="46">
        <v>571.24199999999996</v>
      </c>
      <c r="AF676" s="46">
        <v>53.345700000000001</v>
      </c>
      <c r="AG676" s="46">
        <v>439</v>
      </c>
      <c r="AH676" s="46">
        <v>723</v>
      </c>
      <c r="AI676" s="46">
        <v>19615900</v>
      </c>
      <c r="AJ676" s="46">
        <v>522.71100000000001</v>
      </c>
      <c r="AK676" s="46">
        <v>48.574199999999998</v>
      </c>
      <c r="AL676" s="46">
        <v>403</v>
      </c>
      <c r="AM676" s="46">
        <v>661</v>
      </c>
      <c r="AN676" s="46">
        <v>17949400</v>
      </c>
      <c r="AO676" s="46">
        <v>3.1223800000000002</v>
      </c>
      <c r="AP676" s="46">
        <v>0.93938900000000003</v>
      </c>
      <c r="AQ676" s="46">
        <v>1.1475500000000001</v>
      </c>
      <c r="AR676" s="46">
        <v>6.4698599999999997</v>
      </c>
      <c r="AS676" s="46">
        <v>107219</v>
      </c>
      <c r="AT676" s="46">
        <v>3.2973499999999998</v>
      </c>
      <c r="AU676" s="46">
        <v>1.2520899999999999</v>
      </c>
      <c r="AV676" s="46">
        <v>6.7607999999999997</v>
      </c>
      <c r="AW676" s="46">
        <v>0.97292699999999999</v>
      </c>
      <c r="AX676" s="46">
        <v>113228</v>
      </c>
      <c r="AY676" s="46">
        <v>4.7950499999999998</v>
      </c>
      <c r="AZ676" s="46">
        <v>1.28582</v>
      </c>
      <c r="BA676" s="46">
        <v>2.1283099999999999</v>
      </c>
      <c r="BB676" s="46">
        <v>9.4329999999999998</v>
      </c>
      <c r="BC676" s="46">
        <v>164657</v>
      </c>
    </row>
    <row r="677" spans="1:55" x14ac:dyDescent="0.25">
      <c r="A677" s="49" t="s">
        <v>3093</v>
      </c>
      <c r="B677" s="38" t="s">
        <v>2453</v>
      </c>
      <c r="C677" s="45" t="s">
        <v>2346</v>
      </c>
      <c r="D677" s="46">
        <v>496</v>
      </c>
      <c r="E677" s="80">
        <v>3442</v>
      </c>
      <c r="F677" s="46">
        <v>309.97399999999999</v>
      </c>
      <c r="G677" s="46">
        <v>4.64018</v>
      </c>
      <c r="H677" s="46">
        <v>293</v>
      </c>
      <c r="I677" s="46">
        <v>318</v>
      </c>
      <c r="J677" s="46">
        <v>1470.16</v>
      </c>
      <c r="K677" s="46">
        <v>1.6471800000000001</v>
      </c>
      <c r="L677" s="46">
        <v>1468</v>
      </c>
      <c r="M677" s="46">
        <v>1475</v>
      </c>
      <c r="N677" s="46">
        <v>190.66800000000001</v>
      </c>
      <c r="O677" s="46">
        <v>31.065799999999999</v>
      </c>
      <c r="P677" s="46">
        <v>18</v>
      </c>
      <c r="Q677" s="46">
        <v>200</v>
      </c>
      <c r="R677" s="46">
        <v>16.975000000000001</v>
      </c>
      <c r="S677" s="46">
        <v>1.9998400000000001</v>
      </c>
      <c r="T677" s="46">
        <v>15</v>
      </c>
      <c r="U677" s="46">
        <v>19</v>
      </c>
      <c r="V677" s="46">
        <v>76.304500000000004</v>
      </c>
      <c r="W677" s="46">
        <v>3.6644399999999999</v>
      </c>
      <c r="X677" s="46">
        <v>60</v>
      </c>
      <c r="Y677" s="46">
        <v>80</v>
      </c>
      <c r="Z677" s="46">
        <v>538.57299999999998</v>
      </c>
      <c r="AA677" s="46">
        <v>10.2913</v>
      </c>
      <c r="AB677" s="46">
        <v>485</v>
      </c>
      <c r="AC677" s="46">
        <v>555</v>
      </c>
      <c r="AD677" s="46">
        <v>1853770</v>
      </c>
      <c r="AE677" s="46">
        <v>407.54500000000002</v>
      </c>
      <c r="AF677" s="46">
        <v>7.5501300000000002</v>
      </c>
      <c r="AG677" s="46">
        <v>368</v>
      </c>
      <c r="AH677" s="46">
        <v>419</v>
      </c>
      <c r="AI677" s="46">
        <v>1402770</v>
      </c>
      <c r="AJ677" s="46">
        <v>373.18900000000002</v>
      </c>
      <c r="AK677" s="46">
        <v>6.8417700000000004</v>
      </c>
      <c r="AL677" s="46">
        <v>338</v>
      </c>
      <c r="AM677" s="46">
        <v>384</v>
      </c>
      <c r="AN677" s="46">
        <v>1284520</v>
      </c>
      <c r="AO677" s="46">
        <v>1.1862999999999999</v>
      </c>
      <c r="AP677" s="46">
        <v>0.239117</v>
      </c>
      <c r="AQ677" s="46">
        <v>0.29032799999999997</v>
      </c>
      <c r="AR677" s="46">
        <v>1.51366</v>
      </c>
      <c r="AS677" s="46">
        <v>4083.26</v>
      </c>
      <c r="AT677" s="46">
        <v>1.2918099999999999</v>
      </c>
      <c r="AU677" s="46">
        <v>0.31120300000000001</v>
      </c>
      <c r="AV677" s="46">
        <v>1.6322700000000001</v>
      </c>
      <c r="AW677" s="46">
        <v>0.25368299999999999</v>
      </c>
      <c r="AX677" s="46">
        <v>4446.42</v>
      </c>
      <c r="AY677" s="46">
        <v>2.1019399999999999</v>
      </c>
      <c r="AZ677" s="46">
        <v>0.36862600000000001</v>
      </c>
      <c r="BA677" s="46">
        <v>0.46348</v>
      </c>
      <c r="BB677" s="46">
        <v>2.5458400000000001</v>
      </c>
      <c r="BC677" s="46">
        <v>7234.88</v>
      </c>
    </row>
    <row r="678" spans="1:55" x14ac:dyDescent="0.25">
      <c r="A678" s="49" t="s">
        <v>3094</v>
      </c>
      <c r="B678" s="38" t="s">
        <v>1641</v>
      </c>
      <c r="C678" s="45" t="s">
        <v>2347</v>
      </c>
      <c r="D678" s="46">
        <v>497</v>
      </c>
      <c r="E678" s="80">
        <v>36391</v>
      </c>
      <c r="F678" s="46">
        <v>491.71499999999997</v>
      </c>
      <c r="G678" s="46">
        <v>9.3468699999999991</v>
      </c>
      <c r="H678" s="46">
        <v>473</v>
      </c>
      <c r="I678" s="46">
        <v>514</v>
      </c>
      <c r="J678" s="46">
        <v>1233.04</v>
      </c>
      <c r="K678" s="46">
        <v>9.7418899999999997</v>
      </c>
      <c r="L678" s="46">
        <v>1210</v>
      </c>
      <c r="M678" s="46">
        <v>1254</v>
      </c>
      <c r="N678" s="46">
        <v>199.995</v>
      </c>
      <c r="O678" s="46">
        <v>0.88065599999999999</v>
      </c>
      <c r="P678" s="46">
        <v>32</v>
      </c>
      <c r="Q678" s="46">
        <v>200</v>
      </c>
      <c r="R678" s="46">
        <v>8.3360699999999994</v>
      </c>
      <c r="S678" s="46">
        <v>5.5982399999999997</v>
      </c>
      <c r="T678" s="46">
        <v>3</v>
      </c>
      <c r="U678" s="46">
        <v>45</v>
      </c>
      <c r="V678" s="46">
        <v>54.874299999999998</v>
      </c>
      <c r="W678" s="46">
        <v>9.8285599999999995</v>
      </c>
      <c r="X678" s="46">
        <v>31</v>
      </c>
      <c r="Y678" s="46">
        <v>86</v>
      </c>
      <c r="Z678" s="46">
        <v>930.096</v>
      </c>
      <c r="AA678" s="46">
        <v>53.396799999999999</v>
      </c>
      <c r="AB678" s="46">
        <v>777</v>
      </c>
      <c r="AC678" s="46">
        <v>1133</v>
      </c>
      <c r="AD678" s="46">
        <v>33847100</v>
      </c>
      <c r="AE678" s="46">
        <v>707.17899999999997</v>
      </c>
      <c r="AF678" s="46">
        <v>39.386400000000002</v>
      </c>
      <c r="AG678" s="46">
        <v>594</v>
      </c>
      <c r="AH678" s="46">
        <v>856</v>
      </c>
      <c r="AI678" s="46">
        <v>25735000</v>
      </c>
      <c r="AJ678" s="46">
        <v>648.55999999999995</v>
      </c>
      <c r="AK678" s="46">
        <v>35.769500000000001</v>
      </c>
      <c r="AL678" s="46">
        <v>545</v>
      </c>
      <c r="AM678" s="46">
        <v>784</v>
      </c>
      <c r="AN678" s="46">
        <v>23601700</v>
      </c>
      <c r="AO678" s="46">
        <v>9.2037600000000008</v>
      </c>
      <c r="AP678" s="46">
        <v>1.15791</v>
      </c>
      <c r="AQ678" s="46">
        <v>4.8201700000000001</v>
      </c>
      <c r="AR678" s="46">
        <v>14.5854</v>
      </c>
      <c r="AS678" s="46">
        <v>334934</v>
      </c>
      <c r="AT678" s="46">
        <v>9.6119800000000009</v>
      </c>
      <c r="AU678" s="46">
        <v>5.0697099999999997</v>
      </c>
      <c r="AV678" s="46">
        <v>15.197800000000001</v>
      </c>
      <c r="AW678" s="46">
        <v>1.2025399999999999</v>
      </c>
      <c r="AX678" s="46">
        <v>349790</v>
      </c>
      <c r="AY678" s="46">
        <v>13.1663</v>
      </c>
      <c r="AZ678" s="46">
        <v>1.57653</v>
      </c>
      <c r="BA678" s="46">
        <v>7.1671199999999997</v>
      </c>
      <c r="BB678" s="46">
        <v>20.440300000000001</v>
      </c>
      <c r="BC678" s="46">
        <v>479134</v>
      </c>
    </row>
    <row r="679" spans="1:55" x14ac:dyDescent="0.25">
      <c r="A679" s="49" t="s">
        <v>3095</v>
      </c>
      <c r="B679" s="38" t="s">
        <v>463</v>
      </c>
      <c r="C679" s="45" t="s">
        <v>2348</v>
      </c>
      <c r="D679" s="46">
        <v>498</v>
      </c>
      <c r="E679" s="80">
        <v>18620</v>
      </c>
      <c r="F679" s="46">
        <v>339.10700000000003</v>
      </c>
      <c r="G679" s="46">
        <v>42.517299999999999</v>
      </c>
      <c r="H679" s="46">
        <v>266</v>
      </c>
      <c r="I679" s="46">
        <v>497</v>
      </c>
      <c r="J679" s="46">
        <v>1537.57</v>
      </c>
      <c r="K679" s="46">
        <v>14.7202</v>
      </c>
      <c r="L679" s="46">
        <v>1485</v>
      </c>
      <c r="M679" s="46">
        <v>1565</v>
      </c>
      <c r="N679" s="46">
        <v>144.70699999999999</v>
      </c>
      <c r="O679" s="46">
        <v>75.532499999999999</v>
      </c>
      <c r="P679" s="46">
        <v>5</v>
      </c>
      <c r="Q679" s="46">
        <v>200</v>
      </c>
      <c r="R679" s="46">
        <v>26.764199999999999</v>
      </c>
      <c r="S679" s="46">
        <v>8.3985900000000004</v>
      </c>
      <c r="T679" s="46">
        <v>3</v>
      </c>
      <c r="U679" s="46">
        <v>45</v>
      </c>
      <c r="V679" s="46">
        <v>96.823800000000006</v>
      </c>
      <c r="W679" s="46">
        <v>7.3099299999999996</v>
      </c>
      <c r="X679" s="46">
        <v>80</v>
      </c>
      <c r="Y679" s="46">
        <v>100</v>
      </c>
      <c r="Z679" s="46">
        <v>573.99400000000003</v>
      </c>
      <c r="AA679" s="46">
        <v>61.439500000000002</v>
      </c>
      <c r="AB679" s="46">
        <v>441</v>
      </c>
      <c r="AC679" s="46">
        <v>795</v>
      </c>
      <c r="AD679" s="46">
        <v>10687800</v>
      </c>
      <c r="AE679" s="46">
        <v>432.55099999999999</v>
      </c>
      <c r="AF679" s="46">
        <v>46.150300000000001</v>
      </c>
      <c r="AG679" s="46">
        <v>333</v>
      </c>
      <c r="AH679" s="46">
        <v>599</v>
      </c>
      <c r="AI679" s="46">
        <v>8054110</v>
      </c>
      <c r="AJ679" s="46">
        <v>395.56200000000001</v>
      </c>
      <c r="AK679" s="46">
        <v>42.171500000000002</v>
      </c>
      <c r="AL679" s="46">
        <v>305</v>
      </c>
      <c r="AM679" s="46">
        <v>547</v>
      </c>
      <c r="AN679" s="46">
        <v>7365360</v>
      </c>
      <c r="AO679" s="46">
        <v>1.05959</v>
      </c>
      <c r="AP679" s="46">
        <v>0.82673399999999997</v>
      </c>
      <c r="AQ679" s="46">
        <v>0.157388</v>
      </c>
      <c r="AR679" s="46">
        <v>5.22079</v>
      </c>
      <c r="AS679" s="46">
        <v>19729.599999999999</v>
      </c>
      <c r="AT679" s="46">
        <v>1.1428400000000001</v>
      </c>
      <c r="AU679" s="46">
        <v>0.172572</v>
      </c>
      <c r="AV679" s="46">
        <v>5.4658499999999997</v>
      </c>
      <c r="AW679" s="46">
        <v>0.86987499999999995</v>
      </c>
      <c r="AX679" s="46">
        <v>21279.7</v>
      </c>
      <c r="AY679" s="46">
        <v>1.8601799999999999</v>
      </c>
      <c r="AZ679" s="46">
        <v>1.21289</v>
      </c>
      <c r="BA679" s="46">
        <v>0.28823700000000002</v>
      </c>
      <c r="BB679" s="46">
        <v>7.6187800000000001</v>
      </c>
      <c r="BC679" s="46">
        <v>34636.5</v>
      </c>
    </row>
    <row r="680" spans="1:55" x14ac:dyDescent="0.25">
      <c r="A680" s="49" t="s">
        <v>3096</v>
      </c>
      <c r="B680" s="38" t="s">
        <v>436</v>
      </c>
      <c r="C680" s="45" t="s">
        <v>2349</v>
      </c>
      <c r="D680" s="46">
        <v>499</v>
      </c>
      <c r="E680" s="80">
        <v>27414</v>
      </c>
      <c r="F680" s="46">
        <v>348.75599999999997</v>
      </c>
      <c r="G680" s="46">
        <v>24.083500000000001</v>
      </c>
      <c r="H680" s="46">
        <v>310</v>
      </c>
      <c r="I680" s="46">
        <v>442</v>
      </c>
      <c r="J680" s="46">
        <v>1505.25</v>
      </c>
      <c r="K680" s="46">
        <v>12.642300000000001</v>
      </c>
      <c r="L680" s="46">
        <v>1468</v>
      </c>
      <c r="M680" s="46">
        <v>1531</v>
      </c>
      <c r="N680" s="46">
        <v>181.357</v>
      </c>
      <c r="O680" s="46">
        <v>38.365699999999997</v>
      </c>
      <c r="P680" s="46">
        <v>5</v>
      </c>
      <c r="Q680" s="46">
        <v>200</v>
      </c>
      <c r="R680" s="46">
        <v>24.735900000000001</v>
      </c>
      <c r="S680" s="46">
        <v>5.8102</v>
      </c>
      <c r="T680" s="46">
        <v>3</v>
      </c>
      <c r="U680" s="46">
        <v>33</v>
      </c>
      <c r="V680" s="46">
        <v>92.596999999999994</v>
      </c>
      <c r="W680" s="46">
        <v>10.5144</v>
      </c>
      <c r="X680" s="46">
        <v>40</v>
      </c>
      <c r="Y680" s="46">
        <v>100</v>
      </c>
      <c r="Z680" s="46">
        <v>598.83500000000004</v>
      </c>
      <c r="AA680" s="46">
        <v>40.356299999999997</v>
      </c>
      <c r="AB680" s="46">
        <v>478</v>
      </c>
      <c r="AC680" s="46">
        <v>739</v>
      </c>
      <c r="AD680" s="46">
        <v>16416500</v>
      </c>
      <c r="AE680" s="46">
        <v>451.68200000000002</v>
      </c>
      <c r="AF680" s="46">
        <v>29.934000000000001</v>
      </c>
      <c r="AG680" s="46">
        <v>365</v>
      </c>
      <c r="AH680" s="46">
        <v>557</v>
      </c>
      <c r="AI680" s="46">
        <v>12382400</v>
      </c>
      <c r="AJ680" s="46">
        <v>413.15800000000002</v>
      </c>
      <c r="AK680" s="46">
        <v>27.259</v>
      </c>
      <c r="AL680" s="46">
        <v>335</v>
      </c>
      <c r="AM680" s="46">
        <v>509</v>
      </c>
      <c r="AN680" s="46">
        <v>11326300</v>
      </c>
      <c r="AO680" s="46">
        <v>1.56324</v>
      </c>
      <c r="AP680" s="46">
        <v>0.56867500000000004</v>
      </c>
      <c r="AQ680" s="46">
        <v>0.25934600000000002</v>
      </c>
      <c r="AR680" s="46">
        <v>4.2472000000000003</v>
      </c>
      <c r="AS680" s="46">
        <v>42854.6</v>
      </c>
      <c r="AT680" s="46">
        <v>1.6790700000000001</v>
      </c>
      <c r="AU680" s="46">
        <v>0.27851500000000001</v>
      </c>
      <c r="AV680" s="46">
        <v>4.4606399999999997</v>
      </c>
      <c r="AW680" s="46">
        <v>0.59456900000000001</v>
      </c>
      <c r="AX680" s="46">
        <v>46030.1</v>
      </c>
      <c r="AY680" s="46">
        <v>2.6218300000000001</v>
      </c>
      <c r="AZ680" s="46">
        <v>0.79374599999999995</v>
      </c>
      <c r="BA680" s="46">
        <v>0.42409200000000002</v>
      </c>
      <c r="BB680" s="46">
        <v>6.2602599999999997</v>
      </c>
      <c r="BC680" s="46">
        <v>71874.7</v>
      </c>
    </row>
    <row r="681" spans="1:55" x14ac:dyDescent="0.25">
      <c r="A681" s="49" t="s">
        <v>3097</v>
      </c>
      <c r="B681" s="38" t="s">
        <v>105</v>
      </c>
      <c r="C681" s="45" t="s">
        <v>2350</v>
      </c>
      <c r="D681" s="46">
        <v>500</v>
      </c>
      <c r="E681" s="80">
        <v>22560</v>
      </c>
      <c r="F681" s="46">
        <v>619.46</v>
      </c>
      <c r="G681" s="46">
        <v>92.316900000000004</v>
      </c>
      <c r="H681" s="46">
        <v>468</v>
      </c>
      <c r="I681" s="46">
        <v>801</v>
      </c>
      <c r="J681" s="46">
        <v>1229.28</v>
      </c>
      <c r="K681" s="46">
        <v>24.9636</v>
      </c>
      <c r="L681" s="46">
        <v>1181</v>
      </c>
      <c r="M681" s="46">
        <v>1279</v>
      </c>
      <c r="N681" s="46">
        <v>169.41200000000001</v>
      </c>
      <c r="O681" s="46">
        <v>51.787999999999997</v>
      </c>
      <c r="P681" s="46">
        <v>38</v>
      </c>
      <c r="Q681" s="46">
        <v>200</v>
      </c>
      <c r="R681" s="46">
        <v>22.5444</v>
      </c>
      <c r="S681" s="46">
        <v>10.749000000000001</v>
      </c>
      <c r="T681" s="46">
        <v>3</v>
      </c>
      <c r="U681" s="46">
        <v>45</v>
      </c>
      <c r="V681" s="46">
        <v>78.542400000000001</v>
      </c>
      <c r="W681" s="46">
        <v>16.367100000000001</v>
      </c>
      <c r="X681" s="46">
        <v>13</v>
      </c>
      <c r="Y681" s="46">
        <v>100</v>
      </c>
      <c r="Z681" s="46">
        <v>1235.6600000000001</v>
      </c>
      <c r="AA681" s="46">
        <v>201.53299999999999</v>
      </c>
      <c r="AB681" s="46">
        <v>689</v>
      </c>
      <c r="AC681" s="46">
        <v>1635</v>
      </c>
      <c r="AD681" s="46">
        <v>27876400</v>
      </c>
      <c r="AE681" s="46">
        <v>934.84199999999998</v>
      </c>
      <c r="AF681" s="46">
        <v>150.89599999999999</v>
      </c>
      <c r="AG681" s="46">
        <v>528</v>
      </c>
      <c r="AH681" s="46">
        <v>1234</v>
      </c>
      <c r="AI681" s="46">
        <v>21090000</v>
      </c>
      <c r="AJ681" s="46">
        <v>855.976</v>
      </c>
      <c r="AK681" s="46">
        <v>137.72300000000001</v>
      </c>
      <c r="AL681" s="46">
        <v>486</v>
      </c>
      <c r="AM681" s="46">
        <v>1129</v>
      </c>
      <c r="AN681" s="46">
        <v>19310800</v>
      </c>
      <c r="AO681" s="46">
        <v>13.5892</v>
      </c>
      <c r="AP681" s="46">
        <v>3.94333</v>
      </c>
      <c r="AQ681" s="46">
        <v>4.8859199999999996</v>
      </c>
      <c r="AR681" s="46">
        <v>33.596299999999999</v>
      </c>
      <c r="AS681" s="46">
        <v>306573</v>
      </c>
      <c r="AT681" s="46">
        <v>14.1449</v>
      </c>
      <c r="AU681" s="46">
        <v>5.1217199999999998</v>
      </c>
      <c r="AV681" s="46">
        <v>34.9163</v>
      </c>
      <c r="AW681" s="46">
        <v>4.0855800000000002</v>
      </c>
      <c r="AX681" s="46">
        <v>319108</v>
      </c>
      <c r="AY681" s="46">
        <v>19.5124</v>
      </c>
      <c r="AZ681" s="46">
        <v>5.61165</v>
      </c>
      <c r="BA681" s="46">
        <v>7.3940299999999999</v>
      </c>
      <c r="BB681" s="46">
        <v>47.526899999999998</v>
      </c>
      <c r="BC681" s="46">
        <v>440200</v>
      </c>
    </row>
    <row r="682" spans="1:55" x14ac:dyDescent="0.25">
      <c r="A682" s="49" t="s">
        <v>3098</v>
      </c>
      <c r="B682" s="38" t="s">
        <v>443</v>
      </c>
      <c r="C682" s="45" t="s">
        <v>2351</v>
      </c>
      <c r="D682" s="46">
        <v>501</v>
      </c>
      <c r="E682" s="80">
        <v>31260</v>
      </c>
      <c r="F682" s="46">
        <v>308.67700000000002</v>
      </c>
      <c r="G682" s="46">
        <v>7.04244</v>
      </c>
      <c r="H682" s="46">
        <v>298</v>
      </c>
      <c r="I682" s="46">
        <v>323</v>
      </c>
      <c r="J682" s="46">
        <v>1362.49</v>
      </c>
      <c r="K682" s="46">
        <v>7.7980600000000004</v>
      </c>
      <c r="L682" s="46">
        <v>1345</v>
      </c>
      <c r="M682" s="46">
        <v>1379</v>
      </c>
      <c r="N682" s="46">
        <v>200</v>
      </c>
      <c r="O682" s="46">
        <v>0</v>
      </c>
      <c r="P682" s="46">
        <v>200</v>
      </c>
      <c r="Q682" s="46">
        <v>200</v>
      </c>
      <c r="R682" s="46">
        <v>11.9856</v>
      </c>
      <c r="S682" s="46">
        <v>2.21753</v>
      </c>
      <c r="T682" s="46">
        <v>3</v>
      </c>
      <c r="U682" s="46">
        <v>15</v>
      </c>
      <c r="V682" s="46">
        <v>58.889299999999999</v>
      </c>
      <c r="W682" s="46">
        <v>8.2833000000000006</v>
      </c>
      <c r="X682" s="46">
        <v>20</v>
      </c>
      <c r="Y682" s="46">
        <v>86</v>
      </c>
      <c r="Z682" s="46">
        <v>576.83100000000002</v>
      </c>
      <c r="AA682" s="46">
        <v>27.9069</v>
      </c>
      <c r="AB682" s="46">
        <v>459</v>
      </c>
      <c r="AC682" s="46">
        <v>691</v>
      </c>
      <c r="AD682" s="46">
        <v>18031700</v>
      </c>
      <c r="AE682" s="46">
        <v>438.05500000000001</v>
      </c>
      <c r="AF682" s="46">
        <v>20.538499999999999</v>
      </c>
      <c r="AG682" s="46">
        <v>351</v>
      </c>
      <c r="AH682" s="46">
        <v>522</v>
      </c>
      <c r="AI682" s="46">
        <v>13693600</v>
      </c>
      <c r="AJ682" s="46">
        <v>401.589</v>
      </c>
      <c r="AK682" s="46">
        <v>18.666399999999999</v>
      </c>
      <c r="AL682" s="46">
        <v>323</v>
      </c>
      <c r="AM682" s="46">
        <v>478</v>
      </c>
      <c r="AN682" s="46">
        <v>12553700</v>
      </c>
      <c r="AO682" s="46">
        <v>1.98251</v>
      </c>
      <c r="AP682" s="46">
        <v>0.29431000000000002</v>
      </c>
      <c r="AQ682" s="46">
        <v>0.84931299999999998</v>
      </c>
      <c r="AR682" s="46">
        <v>2.6526200000000002</v>
      </c>
      <c r="AS682" s="46">
        <v>61973.1</v>
      </c>
      <c r="AT682" s="46">
        <v>2.1213899999999999</v>
      </c>
      <c r="AU682" s="46">
        <v>0.94665100000000002</v>
      </c>
      <c r="AV682" s="46">
        <v>2.8164699999999998</v>
      </c>
      <c r="AW682" s="46">
        <v>0.30579200000000001</v>
      </c>
      <c r="AX682" s="46">
        <v>66314.600000000006</v>
      </c>
      <c r="AY682" s="46">
        <v>3.1871399999999999</v>
      </c>
      <c r="AZ682" s="46">
        <v>0.38835799999999998</v>
      </c>
      <c r="BA682" s="46">
        <v>1.6865699999999999</v>
      </c>
      <c r="BB682" s="46">
        <v>4.0813499999999996</v>
      </c>
      <c r="BC682" s="46">
        <v>99630</v>
      </c>
    </row>
    <row r="683" spans="1:55" x14ac:dyDescent="0.25">
      <c r="A683" s="49" t="s">
        <v>3099</v>
      </c>
      <c r="B683" s="38" t="s">
        <v>1032</v>
      </c>
      <c r="C683" s="45" t="s">
        <v>2352</v>
      </c>
      <c r="D683" s="46">
        <v>502</v>
      </c>
      <c r="E683" s="80">
        <v>12777</v>
      </c>
      <c r="F683" s="46">
        <v>259.95800000000003</v>
      </c>
      <c r="G683" s="46">
        <v>1.81969</v>
      </c>
      <c r="H683" s="46">
        <v>256</v>
      </c>
      <c r="I683" s="46">
        <v>265</v>
      </c>
      <c r="J683" s="46">
        <v>1434.44</v>
      </c>
      <c r="K683" s="46">
        <v>4.1941300000000004</v>
      </c>
      <c r="L683" s="46">
        <v>1427</v>
      </c>
      <c r="M683" s="46">
        <v>1446</v>
      </c>
      <c r="N683" s="46">
        <v>200</v>
      </c>
      <c r="O683" s="46">
        <v>0</v>
      </c>
      <c r="P683" s="46">
        <v>200</v>
      </c>
      <c r="Q683" s="46">
        <v>200</v>
      </c>
      <c r="R683" s="46">
        <v>11.1225</v>
      </c>
      <c r="S683" s="46">
        <v>3.0620799999999999</v>
      </c>
      <c r="T683" s="46">
        <v>8</v>
      </c>
      <c r="U683" s="46">
        <v>28</v>
      </c>
      <c r="V683" s="46">
        <v>53.228900000000003</v>
      </c>
      <c r="W683" s="46">
        <v>4.2586700000000004</v>
      </c>
      <c r="X683" s="46">
        <v>43</v>
      </c>
      <c r="Y683" s="46">
        <v>70</v>
      </c>
      <c r="Z683" s="46">
        <v>453.827</v>
      </c>
      <c r="AA683" s="46">
        <v>7.3902900000000002</v>
      </c>
      <c r="AB683" s="46">
        <v>427</v>
      </c>
      <c r="AC683" s="46">
        <v>483</v>
      </c>
      <c r="AD683" s="46">
        <v>5798550</v>
      </c>
      <c r="AE683" s="46">
        <v>345.01</v>
      </c>
      <c r="AF683" s="46">
        <v>5.3868999999999998</v>
      </c>
      <c r="AG683" s="46">
        <v>325</v>
      </c>
      <c r="AH683" s="46">
        <v>367</v>
      </c>
      <c r="AI683" s="46">
        <v>4408200</v>
      </c>
      <c r="AJ683" s="46">
        <v>316.33800000000002</v>
      </c>
      <c r="AK683" s="46">
        <v>4.8483499999999999</v>
      </c>
      <c r="AL683" s="46">
        <v>298</v>
      </c>
      <c r="AM683" s="46">
        <v>336</v>
      </c>
      <c r="AN683" s="46">
        <v>4041860</v>
      </c>
      <c r="AO683" s="46">
        <v>1.2602800000000001</v>
      </c>
      <c r="AP683" s="46">
        <v>0.108625</v>
      </c>
      <c r="AQ683" s="46">
        <v>0.93809900000000002</v>
      </c>
      <c r="AR683" s="46">
        <v>1.9042600000000001</v>
      </c>
      <c r="AS683" s="46">
        <v>16102.6</v>
      </c>
      <c r="AT683" s="46">
        <v>1.3728400000000001</v>
      </c>
      <c r="AU683" s="46">
        <v>1.0277000000000001</v>
      </c>
      <c r="AV683" s="46">
        <v>2.04128</v>
      </c>
      <c r="AW683" s="46">
        <v>0.11267199999999999</v>
      </c>
      <c r="AX683" s="46">
        <v>17540.7</v>
      </c>
      <c r="AY683" s="46">
        <v>2.1741199999999998</v>
      </c>
      <c r="AZ683" s="46">
        <v>0.140626</v>
      </c>
      <c r="BA683" s="46">
        <v>1.6830799999999999</v>
      </c>
      <c r="BB683" s="46">
        <v>3.0047600000000001</v>
      </c>
      <c r="BC683" s="46">
        <v>27778.799999999999</v>
      </c>
    </row>
    <row r="684" spans="1:55" x14ac:dyDescent="0.25">
      <c r="A684" s="49" t="s">
        <v>3100</v>
      </c>
      <c r="B684" s="38" t="s">
        <v>498</v>
      </c>
      <c r="C684" s="45" t="s">
        <v>2353</v>
      </c>
      <c r="D684" s="46">
        <v>503</v>
      </c>
      <c r="E684" s="80">
        <v>28610</v>
      </c>
      <c r="F684" s="46">
        <v>359.375</v>
      </c>
      <c r="G684" s="46">
        <v>18.480899999999998</v>
      </c>
      <c r="H684" s="46">
        <v>335</v>
      </c>
      <c r="I684" s="46">
        <v>401</v>
      </c>
      <c r="J684" s="46">
        <v>1439.89</v>
      </c>
      <c r="K684" s="46">
        <v>7.7716000000000003</v>
      </c>
      <c r="L684" s="46">
        <v>1417</v>
      </c>
      <c r="M684" s="46">
        <v>1454</v>
      </c>
      <c r="N684" s="46">
        <v>200</v>
      </c>
      <c r="O684" s="46">
        <v>0</v>
      </c>
      <c r="P684" s="46">
        <v>200</v>
      </c>
      <c r="Q684" s="46">
        <v>200</v>
      </c>
      <c r="R684" s="46">
        <v>17.532900000000001</v>
      </c>
      <c r="S684" s="46">
        <v>10.208399999999999</v>
      </c>
      <c r="T684" s="46">
        <v>3</v>
      </c>
      <c r="U684" s="46">
        <v>33</v>
      </c>
      <c r="V684" s="46">
        <v>62.065199999999997</v>
      </c>
      <c r="W684" s="46">
        <v>10.636799999999999</v>
      </c>
      <c r="X684" s="46">
        <v>40</v>
      </c>
      <c r="Y684" s="46">
        <v>100</v>
      </c>
      <c r="Z684" s="46">
        <v>578.68200000000002</v>
      </c>
      <c r="AA684" s="46">
        <v>38.084699999999998</v>
      </c>
      <c r="AB684" s="46">
        <v>491</v>
      </c>
      <c r="AC684" s="46">
        <v>764</v>
      </c>
      <c r="AD684" s="46">
        <v>16556100</v>
      </c>
      <c r="AE684" s="46">
        <v>439.18299999999999</v>
      </c>
      <c r="AF684" s="46">
        <v>28.136299999999999</v>
      </c>
      <c r="AG684" s="46">
        <v>374</v>
      </c>
      <c r="AH684" s="46">
        <v>576</v>
      </c>
      <c r="AI684" s="46">
        <v>12565000</v>
      </c>
      <c r="AJ684" s="46">
        <v>402.52</v>
      </c>
      <c r="AK684" s="46">
        <v>25.5854</v>
      </c>
      <c r="AL684" s="46">
        <v>343</v>
      </c>
      <c r="AM684" s="46">
        <v>527</v>
      </c>
      <c r="AN684" s="46">
        <v>11516100</v>
      </c>
      <c r="AO684" s="46">
        <v>2.8279000000000001</v>
      </c>
      <c r="AP684" s="46">
        <v>0.46679700000000002</v>
      </c>
      <c r="AQ684" s="46">
        <v>1.75919</v>
      </c>
      <c r="AR684" s="46">
        <v>4.2036199999999999</v>
      </c>
      <c r="AS684" s="46">
        <v>80906.3</v>
      </c>
      <c r="AT684" s="46">
        <v>2.9969299999999999</v>
      </c>
      <c r="AU684" s="46">
        <v>1.8922099999999999</v>
      </c>
      <c r="AV684" s="46">
        <v>4.4235600000000002</v>
      </c>
      <c r="AW684" s="46">
        <v>0.48367900000000003</v>
      </c>
      <c r="AX684" s="46">
        <v>85742.1</v>
      </c>
      <c r="AY684" s="46">
        <v>4.3010900000000003</v>
      </c>
      <c r="AZ684" s="46">
        <v>0.62806600000000001</v>
      </c>
      <c r="BA684" s="46">
        <v>2.8480099999999999</v>
      </c>
      <c r="BB684" s="46">
        <v>6.1469699999999996</v>
      </c>
      <c r="BC684" s="46">
        <v>123054</v>
      </c>
    </row>
    <row r="685" spans="1:55" x14ac:dyDescent="0.25">
      <c r="A685" s="49" t="s">
        <v>3101</v>
      </c>
      <c r="B685" s="38" t="s">
        <v>1103</v>
      </c>
      <c r="C685" s="45" t="s">
        <v>2354</v>
      </c>
      <c r="D685" s="46">
        <v>504</v>
      </c>
      <c r="E685" s="80">
        <v>2422</v>
      </c>
      <c r="F685" s="46">
        <v>321.87299999999999</v>
      </c>
      <c r="G685" s="46">
        <v>32.192999999999998</v>
      </c>
      <c r="H685" s="46">
        <v>281</v>
      </c>
      <c r="I685" s="46">
        <v>527</v>
      </c>
      <c r="J685" s="46">
        <v>1559.04</v>
      </c>
      <c r="K685" s="46">
        <v>13.667299999999999</v>
      </c>
      <c r="L685" s="46">
        <v>1473</v>
      </c>
      <c r="M685" s="46">
        <v>1578</v>
      </c>
      <c r="N685" s="46">
        <v>194.81200000000001</v>
      </c>
      <c r="O685" s="46">
        <v>17.357600000000001</v>
      </c>
      <c r="P685" s="46">
        <v>75</v>
      </c>
      <c r="Q685" s="46">
        <v>200</v>
      </c>
      <c r="R685" s="46">
        <v>26.275400000000001</v>
      </c>
      <c r="S685" s="46">
        <v>3.4317299999999999</v>
      </c>
      <c r="T685" s="46">
        <v>10</v>
      </c>
      <c r="U685" s="46">
        <v>33</v>
      </c>
      <c r="V685" s="46">
        <v>90.902100000000004</v>
      </c>
      <c r="W685" s="46">
        <v>10.6736</v>
      </c>
      <c r="X685" s="46">
        <v>54</v>
      </c>
      <c r="Y685" s="46">
        <v>100</v>
      </c>
      <c r="Z685" s="46">
        <v>525.03</v>
      </c>
      <c r="AA685" s="46">
        <v>49.762799999999999</v>
      </c>
      <c r="AB685" s="46">
        <v>426</v>
      </c>
      <c r="AC685" s="46">
        <v>700</v>
      </c>
      <c r="AD685" s="46">
        <v>1271620</v>
      </c>
      <c r="AE685" s="46">
        <v>396.12</v>
      </c>
      <c r="AF685" s="46">
        <v>37.189</v>
      </c>
      <c r="AG685" s="46">
        <v>323</v>
      </c>
      <c r="AH685" s="46">
        <v>531</v>
      </c>
      <c r="AI685" s="46">
        <v>959403</v>
      </c>
      <c r="AJ685" s="46">
        <v>362.363</v>
      </c>
      <c r="AK685" s="46">
        <v>33.919499999999999</v>
      </c>
      <c r="AL685" s="46">
        <v>296</v>
      </c>
      <c r="AM685" s="46">
        <v>487</v>
      </c>
      <c r="AN685" s="46">
        <v>877644</v>
      </c>
      <c r="AO685" s="46">
        <v>1.25244</v>
      </c>
      <c r="AP685" s="46">
        <v>0.53445699999999996</v>
      </c>
      <c r="AQ685" s="46">
        <v>0.58091899999999996</v>
      </c>
      <c r="AR685" s="46">
        <v>4.3372599999999997</v>
      </c>
      <c r="AS685" s="46">
        <v>3033.41</v>
      </c>
      <c r="AT685" s="46">
        <v>1.3601300000000001</v>
      </c>
      <c r="AU685" s="46">
        <v>0.66338600000000003</v>
      </c>
      <c r="AV685" s="46">
        <v>4.5622400000000001</v>
      </c>
      <c r="AW685" s="46">
        <v>0.55420999999999998</v>
      </c>
      <c r="AX685" s="46">
        <v>3294.24</v>
      </c>
      <c r="AY685" s="46">
        <v>2.1925400000000002</v>
      </c>
      <c r="AZ685" s="46">
        <v>0.71374800000000005</v>
      </c>
      <c r="BA685" s="46">
        <v>1.30307</v>
      </c>
      <c r="BB685" s="46">
        <v>6.3905500000000002</v>
      </c>
      <c r="BC685" s="46">
        <v>5310.32</v>
      </c>
    </row>
    <row r="686" spans="1:55" x14ac:dyDescent="0.25">
      <c r="A686" s="49" t="s">
        <v>3102</v>
      </c>
      <c r="B686" s="38" t="s">
        <v>388</v>
      </c>
      <c r="C686" s="45" t="s">
        <v>2355</v>
      </c>
      <c r="D686" s="46">
        <v>506</v>
      </c>
      <c r="E686" s="80">
        <v>57244</v>
      </c>
      <c r="F686" s="46">
        <v>479.928</v>
      </c>
      <c r="G686" s="46">
        <v>13.6417</v>
      </c>
      <c r="H686" s="46">
        <v>451</v>
      </c>
      <c r="I686" s="46">
        <v>509</v>
      </c>
      <c r="J686" s="46">
        <v>1241.73</v>
      </c>
      <c r="K686" s="46">
        <v>10.219200000000001</v>
      </c>
      <c r="L686" s="46">
        <v>1219</v>
      </c>
      <c r="M686" s="46">
        <v>1262</v>
      </c>
      <c r="N686" s="46">
        <v>199.95</v>
      </c>
      <c r="O686" s="46">
        <v>2.8946999999999998</v>
      </c>
      <c r="P686" s="46">
        <v>32</v>
      </c>
      <c r="Q686" s="46">
        <v>200</v>
      </c>
      <c r="R686" s="46">
        <v>14.2552</v>
      </c>
      <c r="S686" s="46">
        <v>9.9773399999999999</v>
      </c>
      <c r="T686" s="46">
        <v>3</v>
      </c>
      <c r="U686" s="46">
        <v>45</v>
      </c>
      <c r="V686" s="46">
        <v>64.981099999999998</v>
      </c>
      <c r="W686" s="46">
        <v>17.4115</v>
      </c>
      <c r="X686" s="46">
        <v>13</v>
      </c>
      <c r="Y686" s="46">
        <v>100</v>
      </c>
      <c r="Z686" s="46">
        <v>952.14599999999996</v>
      </c>
      <c r="AA686" s="46">
        <v>74.770200000000003</v>
      </c>
      <c r="AB686" s="46">
        <v>694</v>
      </c>
      <c r="AC686" s="46">
        <v>1131</v>
      </c>
      <c r="AD686" s="46">
        <v>54504600</v>
      </c>
      <c r="AE686" s="46">
        <v>722.32500000000005</v>
      </c>
      <c r="AF686" s="46">
        <v>54.539000000000001</v>
      </c>
      <c r="AG686" s="46">
        <v>533</v>
      </c>
      <c r="AH686" s="46">
        <v>855</v>
      </c>
      <c r="AI686" s="46">
        <v>41348800</v>
      </c>
      <c r="AJ686" s="46">
        <v>661.96600000000001</v>
      </c>
      <c r="AK686" s="46">
        <v>49.335900000000002</v>
      </c>
      <c r="AL686" s="46">
        <v>490</v>
      </c>
      <c r="AM686" s="46">
        <v>782</v>
      </c>
      <c r="AN686" s="46">
        <v>37893600</v>
      </c>
      <c r="AO686" s="46">
        <v>8.5041200000000003</v>
      </c>
      <c r="AP686" s="46">
        <v>1.49028</v>
      </c>
      <c r="AQ686" s="46">
        <v>4.8894599999999997</v>
      </c>
      <c r="AR686" s="46">
        <v>15.0143</v>
      </c>
      <c r="AS686" s="46">
        <v>486810</v>
      </c>
      <c r="AT686" s="46">
        <v>8.8822299999999998</v>
      </c>
      <c r="AU686" s="46">
        <v>5.1415300000000004</v>
      </c>
      <c r="AV686" s="46">
        <v>15.640700000000001</v>
      </c>
      <c r="AW686" s="46">
        <v>1.5498700000000001</v>
      </c>
      <c r="AX686" s="46">
        <v>508455</v>
      </c>
      <c r="AY686" s="46">
        <v>12.222</v>
      </c>
      <c r="AZ686" s="46">
        <v>2.0047199999999998</v>
      </c>
      <c r="BA686" s="46">
        <v>7.2648000000000001</v>
      </c>
      <c r="BB686" s="46">
        <v>21.034500000000001</v>
      </c>
      <c r="BC686" s="46">
        <v>699634</v>
      </c>
    </row>
    <row r="687" spans="1:55" x14ac:dyDescent="0.25">
      <c r="A687" s="49" t="s">
        <v>3103</v>
      </c>
      <c r="B687" s="38" t="s">
        <v>597</v>
      </c>
      <c r="C687" s="45" t="s">
        <v>2356</v>
      </c>
      <c r="D687" s="46">
        <v>507</v>
      </c>
      <c r="E687" s="80">
        <v>20226</v>
      </c>
      <c r="F687" s="46">
        <v>367.15600000000001</v>
      </c>
      <c r="G687" s="46">
        <v>13.889699999999999</v>
      </c>
      <c r="H687" s="46">
        <v>329</v>
      </c>
      <c r="I687" s="46">
        <v>388</v>
      </c>
      <c r="J687" s="46">
        <v>1469.37</v>
      </c>
      <c r="K687" s="46">
        <v>4.5644299999999998</v>
      </c>
      <c r="L687" s="46">
        <v>1464</v>
      </c>
      <c r="M687" s="46">
        <v>1482</v>
      </c>
      <c r="N687" s="46">
        <v>186.03200000000001</v>
      </c>
      <c r="O687" s="46">
        <v>44.535600000000002</v>
      </c>
      <c r="P687" s="46">
        <v>18</v>
      </c>
      <c r="Q687" s="46">
        <v>200</v>
      </c>
      <c r="R687" s="46">
        <v>19.730699999999999</v>
      </c>
      <c r="S687" s="46">
        <v>4.0770999999999997</v>
      </c>
      <c r="T687" s="46">
        <v>3</v>
      </c>
      <c r="U687" s="46">
        <v>26</v>
      </c>
      <c r="V687" s="46">
        <v>62.219700000000003</v>
      </c>
      <c r="W687" s="46">
        <v>10.1625</v>
      </c>
      <c r="X687" s="46">
        <v>39</v>
      </c>
      <c r="Y687" s="46">
        <v>80</v>
      </c>
      <c r="Z687" s="46">
        <v>564.19000000000005</v>
      </c>
      <c r="AA687" s="46">
        <v>37.116999999999997</v>
      </c>
      <c r="AB687" s="46">
        <v>469</v>
      </c>
      <c r="AC687" s="46">
        <v>637</v>
      </c>
      <c r="AD687" s="46">
        <v>11411300</v>
      </c>
      <c r="AE687" s="46">
        <v>428.16</v>
      </c>
      <c r="AF687" s="46">
        <v>27.410900000000002</v>
      </c>
      <c r="AG687" s="46">
        <v>357</v>
      </c>
      <c r="AH687" s="46">
        <v>482</v>
      </c>
      <c r="AI687" s="46">
        <v>8659960</v>
      </c>
      <c r="AJ687" s="46">
        <v>392.41399999999999</v>
      </c>
      <c r="AK687" s="46">
        <v>24.922999999999998</v>
      </c>
      <c r="AL687" s="46">
        <v>328</v>
      </c>
      <c r="AM687" s="46">
        <v>441</v>
      </c>
      <c r="AN687" s="46">
        <v>7936980</v>
      </c>
      <c r="AO687" s="46">
        <v>3.02501</v>
      </c>
      <c r="AP687" s="46">
        <v>0.81605000000000005</v>
      </c>
      <c r="AQ687" s="46">
        <v>0.490041</v>
      </c>
      <c r="AR687" s="46">
        <v>4.35853</v>
      </c>
      <c r="AS687" s="46">
        <v>61183.9</v>
      </c>
      <c r="AT687" s="46">
        <v>3.2007599999999998</v>
      </c>
      <c r="AU687" s="46">
        <v>0.51773499999999995</v>
      </c>
      <c r="AV687" s="46">
        <v>4.5872900000000003</v>
      </c>
      <c r="AW687" s="46">
        <v>0.84780699999999998</v>
      </c>
      <c r="AX687" s="46">
        <v>64738.6</v>
      </c>
      <c r="AY687" s="46">
        <v>4.5471700000000004</v>
      </c>
      <c r="AZ687" s="46">
        <v>1.07378</v>
      </c>
      <c r="BA687" s="46">
        <v>1.0859300000000001</v>
      </c>
      <c r="BB687" s="46">
        <v>6.2799500000000004</v>
      </c>
      <c r="BC687" s="46">
        <v>91971.1</v>
      </c>
    </row>
    <row r="688" spans="1:55" x14ac:dyDescent="0.25">
      <c r="A688" s="49" t="s">
        <v>3104</v>
      </c>
      <c r="B688" s="38" t="s">
        <v>382</v>
      </c>
      <c r="C688" s="45" t="s">
        <v>2357</v>
      </c>
      <c r="D688" s="46">
        <v>508</v>
      </c>
      <c r="E688" s="80">
        <v>26262</v>
      </c>
      <c r="F688" s="46">
        <v>357.42200000000003</v>
      </c>
      <c r="G688" s="46">
        <v>14.728300000000001</v>
      </c>
      <c r="H688" s="46">
        <v>330</v>
      </c>
      <c r="I688" s="46">
        <v>398</v>
      </c>
      <c r="J688" s="46">
        <v>1464.37</v>
      </c>
      <c r="K688" s="46">
        <v>9.2534200000000002</v>
      </c>
      <c r="L688" s="46">
        <v>1442</v>
      </c>
      <c r="M688" s="46">
        <v>1483</v>
      </c>
      <c r="N688" s="46">
        <v>200</v>
      </c>
      <c r="O688" s="46">
        <v>0</v>
      </c>
      <c r="P688" s="46">
        <v>200</v>
      </c>
      <c r="Q688" s="46">
        <v>200</v>
      </c>
      <c r="R688" s="46">
        <v>8.3012800000000002</v>
      </c>
      <c r="S688" s="46">
        <v>7.4999599999999997</v>
      </c>
      <c r="T688" s="46">
        <v>3</v>
      </c>
      <c r="U688" s="46">
        <v>45</v>
      </c>
      <c r="V688" s="46">
        <v>53.231400000000001</v>
      </c>
      <c r="W688" s="46">
        <v>8.9464199999999998</v>
      </c>
      <c r="X688" s="46">
        <v>13</v>
      </c>
      <c r="Y688" s="46">
        <v>86</v>
      </c>
      <c r="Z688" s="46">
        <v>534.89300000000003</v>
      </c>
      <c r="AA688" s="46">
        <v>34.558199999999999</v>
      </c>
      <c r="AB688" s="46">
        <v>419</v>
      </c>
      <c r="AC688" s="46">
        <v>659</v>
      </c>
      <c r="AD688" s="46">
        <v>14047400</v>
      </c>
      <c r="AE688" s="46">
        <v>406.67200000000003</v>
      </c>
      <c r="AF688" s="46">
        <v>25.620899999999999</v>
      </c>
      <c r="AG688" s="46">
        <v>321</v>
      </c>
      <c r="AH688" s="46">
        <v>499</v>
      </c>
      <c r="AI688" s="46">
        <v>10680000</v>
      </c>
      <c r="AJ688" s="46">
        <v>372.94400000000002</v>
      </c>
      <c r="AK688" s="46">
        <v>23.301300000000001</v>
      </c>
      <c r="AL688" s="46">
        <v>295</v>
      </c>
      <c r="AM688" s="46">
        <v>456</v>
      </c>
      <c r="AN688" s="46">
        <v>9794250</v>
      </c>
      <c r="AO688" s="46">
        <v>2.3471099999999998</v>
      </c>
      <c r="AP688" s="46">
        <v>0.48808699999999999</v>
      </c>
      <c r="AQ688" s="46">
        <v>1.3512200000000001</v>
      </c>
      <c r="AR688" s="46">
        <v>4.0308900000000003</v>
      </c>
      <c r="AS688" s="46">
        <v>61639.7</v>
      </c>
      <c r="AT688" s="46">
        <v>2.5</v>
      </c>
      <c r="AU688" s="46">
        <v>1.4676499999999999</v>
      </c>
      <c r="AV688" s="46">
        <v>4.2456300000000002</v>
      </c>
      <c r="AW688" s="46">
        <v>0.50535300000000005</v>
      </c>
      <c r="AX688" s="46">
        <v>65655</v>
      </c>
      <c r="AY688" s="46">
        <v>3.64358</v>
      </c>
      <c r="AZ688" s="46">
        <v>0.65369600000000005</v>
      </c>
      <c r="BA688" s="46">
        <v>2.3112300000000001</v>
      </c>
      <c r="BB688" s="46">
        <v>5.9103000000000003</v>
      </c>
      <c r="BC688" s="46">
        <v>95687.8</v>
      </c>
    </row>
    <row r="689" spans="1:55" x14ac:dyDescent="0.25">
      <c r="A689" s="49" t="s">
        <v>3105</v>
      </c>
      <c r="B689" s="38" t="s">
        <v>338</v>
      </c>
      <c r="C689" s="45" t="s">
        <v>2358</v>
      </c>
      <c r="D689" s="46">
        <v>509</v>
      </c>
      <c r="E689" s="80">
        <v>9859</v>
      </c>
      <c r="F689" s="46">
        <v>511.262</v>
      </c>
      <c r="G689" s="46">
        <v>29.8888</v>
      </c>
      <c r="H689" s="46">
        <v>442</v>
      </c>
      <c r="I689" s="46">
        <v>560</v>
      </c>
      <c r="J689" s="46">
        <v>1464.01</v>
      </c>
      <c r="K689" s="46">
        <v>9.8716100000000004</v>
      </c>
      <c r="L689" s="46">
        <v>1449</v>
      </c>
      <c r="M689" s="46">
        <v>1491</v>
      </c>
      <c r="N689" s="46">
        <v>177.96600000000001</v>
      </c>
      <c r="O689" s="46">
        <v>32.023899999999998</v>
      </c>
      <c r="P689" s="46">
        <v>64</v>
      </c>
      <c r="Q689" s="46">
        <v>200</v>
      </c>
      <c r="R689" s="46">
        <v>25.620100000000001</v>
      </c>
      <c r="S689" s="46">
        <v>5.0536899999999996</v>
      </c>
      <c r="T689" s="46">
        <v>15</v>
      </c>
      <c r="U689" s="46">
        <v>33</v>
      </c>
      <c r="V689" s="46">
        <v>96.840299999999999</v>
      </c>
      <c r="W689" s="46">
        <v>6.0149299999999997</v>
      </c>
      <c r="X689" s="46">
        <v>60</v>
      </c>
      <c r="Y689" s="46">
        <v>100</v>
      </c>
      <c r="Z689" s="46">
        <v>832.13699999999994</v>
      </c>
      <c r="AA689" s="46">
        <v>41.529000000000003</v>
      </c>
      <c r="AB689" s="46">
        <v>708</v>
      </c>
      <c r="AC689" s="46">
        <v>907</v>
      </c>
      <c r="AD689" s="46">
        <v>8204040</v>
      </c>
      <c r="AE689" s="46">
        <v>627.28399999999999</v>
      </c>
      <c r="AF689" s="46">
        <v>31.165500000000002</v>
      </c>
      <c r="AG689" s="46">
        <v>534</v>
      </c>
      <c r="AH689" s="46">
        <v>683</v>
      </c>
      <c r="AI689" s="46">
        <v>6184390</v>
      </c>
      <c r="AJ689" s="46">
        <v>573.68700000000001</v>
      </c>
      <c r="AK689" s="46">
        <v>28.4405</v>
      </c>
      <c r="AL689" s="46">
        <v>489</v>
      </c>
      <c r="AM689" s="46">
        <v>625</v>
      </c>
      <c r="AN689" s="46">
        <v>5655980</v>
      </c>
      <c r="AO689" s="46">
        <v>5.1428599999999998</v>
      </c>
      <c r="AP689" s="46">
        <v>0.94877199999999995</v>
      </c>
      <c r="AQ689" s="46">
        <v>2.9439299999999999</v>
      </c>
      <c r="AR689" s="46">
        <v>8.4473699999999994</v>
      </c>
      <c r="AS689" s="46">
        <v>50703.5</v>
      </c>
      <c r="AT689" s="46">
        <v>5.3870399999999998</v>
      </c>
      <c r="AU689" s="46">
        <v>3.1110899999999999</v>
      </c>
      <c r="AV689" s="46">
        <v>8.8146199999999997</v>
      </c>
      <c r="AW689" s="46">
        <v>0.98263100000000003</v>
      </c>
      <c r="AX689" s="46">
        <v>53110.8</v>
      </c>
      <c r="AY689" s="46">
        <v>7.5487099999999998</v>
      </c>
      <c r="AZ689" s="46">
        <v>1.2908999999999999</v>
      </c>
      <c r="BA689" s="46">
        <v>4.57803</v>
      </c>
      <c r="BB689" s="46">
        <v>11.997999999999999</v>
      </c>
      <c r="BC689" s="46">
        <v>74422.7</v>
      </c>
    </row>
    <row r="690" spans="1:55" x14ac:dyDescent="0.25">
      <c r="A690" s="49" t="s">
        <v>3106</v>
      </c>
      <c r="B690" s="38" t="s">
        <v>763</v>
      </c>
      <c r="C690" s="45" t="s">
        <v>2359</v>
      </c>
      <c r="D690" s="46">
        <v>510</v>
      </c>
      <c r="E690" s="80">
        <v>813</v>
      </c>
      <c r="F690" s="46">
        <v>268.80700000000002</v>
      </c>
      <c r="G690" s="46">
        <v>19.797999999999998</v>
      </c>
      <c r="H690" s="46">
        <v>240</v>
      </c>
      <c r="I690" s="46">
        <v>313</v>
      </c>
      <c r="J690" s="46">
        <v>1456.39</v>
      </c>
      <c r="K690" s="46">
        <v>10.007400000000001</v>
      </c>
      <c r="L690" s="46">
        <v>1436</v>
      </c>
      <c r="M690" s="46">
        <v>1470</v>
      </c>
      <c r="N690" s="46">
        <v>146.446</v>
      </c>
      <c r="O690" s="46">
        <v>59.622900000000001</v>
      </c>
      <c r="P690" s="46">
        <v>5</v>
      </c>
      <c r="Q690" s="46">
        <v>200</v>
      </c>
      <c r="R690" s="46">
        <v>24.060300000000002</v>
      </c>
      <c r="S690" s="46">
        <v>4.9529199999999998</v>
      </c>
      <c r="T690" s="46">
        <v>15</v>
      </c>
      <c r="U690" s="46">
        <v>33</v>
      </c>
      <c r="V690" s="46">
        <v>80.054100000000005</v>
      </c>
      <c r="W690" s="46">
        <v>12.0215</v>
      </c>
      <c r="X690" s="46">
        <v>60</v>
      </c>
      <c r="Y690" s="46">
        <v>100</v>
      </c>
      <c r="Z690" s="46">
        <v>509.03199999999998</v>
      </c>
      <c r="AA690" s="46">
        <v>32.684100000000001</v>
      </c>
      <c r="AB690" s="46">
        <v>445</v>
      </c>
      <c r="AC690" s="46">
        <v>572</v>
      </c>
      <c r="AD690" s="46">
        <v>413843</v>
      </c>
      <c r="AE690" s="46">
        <v>384.82900000000001</v>
      </c>
      <c r="AF690" s="46">
        <v>24.265999999999998</v>
      </c>
      <c r="AG690" s="46">
        <v>337</v>
      </c>
      <c r="AH690" s="46">
        <v>431</v>
      </c>
      <c r="AI690" s="46">
        <v>312866</v>
      </c>
      <c r="AJ690" s="46">
        <v>352.35500000000002</v>
      </c>
      <c r="AK690" s="46">
        <v>22.066700000000001</v>
      </c>
      <c r="AL690" s="46">
        <v>309</v>
      </c>
      <c r="AM690" s="46">
        <v>394</v>
      </c>
      <c r="AN690" s="46">
        <v>286465</v>
      </c>
      <c r="AO690" s="46">
        <v>0.72770800000000002</v>
      </c>
      <c r="AP690" s="46">
        <v>0.37513999999999997</v>
      </c>
      <c r="AQ690" s="46">
        <v>0.136157</v>
      </c>
      <c r="AR690" s="46">
        <v>1.5936399999999999</v>
      </c>
      <c r="AS690" s="46">
        <v>591.62599999999998</v>
      </c>
      <c r="AT690" s="46">
        <v>0.79467200000000005</v>
      </c>
      <c r="AU690" s="46">
        <v>0.15096699999999999</v>
      </c>
      <c r="AV690" s="46">
        <v>1.71546</v>
      </c>
      <c r="AW690" s="46">
        <v>0.41141299999999997</v>
      </c>
      <c r="AX690" s="46">
        <v>646.06799999999998</v>
      </c>
      <c r="AY690" s="46">
        <v>1.3709</v>
      </c>
      <c r="AZ690" s="46">
        <v>0.65185000000000004</v>
      </c>
      <c r="BA690" s="46">
        <v>0.26198300000000002</v>
      </c>
      <c r="BB690" s="46">
        <v>2.6617099999999998</v>
      </c>
      <c r="BC690" s="46">
        <v>1114.55</v>
      </c>
    </row>
    <row r="691" spans="1:55" x14ac:dyDescent="0.25">
      <c r="A691" s="49" t="s">
        <v>3107</v>
      </c>
      <c r="B691" s="38" t="s">
        <v>2454</v>
      </c>
      <c r="C691" s="45" t="s">
        <v>2360</v>
      </c>
      <c r="D691" s="46">
        <v>512</v>
      </c>
      <c r="E691" s="80">
        <v>13966</v>
      </c>
      <c r="F691" s="46">
        <v>330.923</v>
      </c>
      <c r="G691" s="46">
        <v>6.5524699999999996</v>
      </c>
      <c r="H691" s="46">
        <v>316</v>
      </c>
      <c r="I691" s="46">
        <v>342</v>
      </c>
      <c r="J691" s="46">
        <v>1521.37</v>
      </c>
      <c r="K691" s="46">
        <v>3.8557899999999998</v>
      </c>
      <c r="L691" s="46">
        <v>1515</v>
      </c>
      <c r="M691" s="46">
        <v>1531</v>
      </c>
      <c r="N691" s="46">
        <v>200</v>
      </c>
      <c r="O691" s="46">
        <v>0</v>
      </c>
      <c r="P691" s="46">
        <v>200</v>
      </c>
      <c r="Q691" s="46">
        <v>200</v>
      </c>
      <c r="R691" s="46">
        <v>14.990399999999999</v>
      </c>
      <c r="S691" s="46">
        <v>0.28277099999999999</v>
      </c>
      <c r="T691" s="46">
        <v>3</v>
      </c>
      <c r="U691" s="46">
        <v>15</v>
      </c>
      <c r="V691" s="46">
        <v>53.462600000000002</v>
      </c>
      <c r="W691" s="46">
        <v>2.34531</v>
      </c>
      <c r="X691" s="46">
        <v>19</v>
      </c>
      <c r="Y691" s="46">
        <v>54</v>
      </c>
      <c r="Z691" s="46">
        <v>471.84199999999998</v>
      </c>
      <c r="AA691" s="46">
        <v>10.3003</v>
      </c>
      <c r="AB691" s="46">
        <v>408</v>
      </c>
      <c r="AC691" s="46">
        <v>486</v>
      </c>
      <c r="AD691" s="46">
        <v>6589740</v>
      </c>
      <c r="AE691" s="46">
        <v>358.69799999999998</v>
      </c>
      <c r="AF691" s="46">
        <v>7.7169800000000004</v>
      </c>
      <c r="AG691" s="46">
        <v>312</v>
      </c>
      <c r="AH691" s="46">
        <v>370</v>
      </c>
      <c r="AI691" s="46">
        <v>5009580</v>
      </c>
      <c r="AJ691" s="46">
        <v>328.95100000000002</v>
      </c>
      <c r="AK691" s="46">
        <v>7.0442</v>
      </c>
      <c r="AL691" s="46">
        <v>287</v>
      </c>
      <c r="AM691" s="46">
        <v>339</v>
      </c>
      <c r="AN691" s="46">
        <v>4594130</v>
      </c>
      <c r="AO691" s="46">
        <v>2.2888999999999999</v>
      </c>
      <c r="AP691" s="46">
        <v>0.15955900000000001</v>
      </c>
      <c r="AQ691" s="46">
        <v>1.9070199999999999</v>
      </c>
      <c r="AR691" s="46">
        <v>2.72309</v>
      </c>
      <c r="AS691" s="46">
        <v>31966.799999999999</v>
      </c>
      <c r="AT691" s="46">
        <v>2.4392100000000001</v>
      </c>
      <c r="AU691" s="46">
        <v>2.0428099999999998</v>
      </c>
      <c r="AV691" s="46">
        <v>2.8919299999999999</v>
      </c>
      <c r="AW691" s="46">
        <v>0.16552700000000001</v>
      </c>
      <c r="AX691" s="46">
        <v>34066</v>
      </c>
      <c r="AY691" s="46">
        <v>3.52196</v>
      </c>
      <c r="AZ691" s="46">
        <v>0.211732</v>
      </c>
      <c r="BA691" s="46">
        <v>3.01492</v>
      </c>
      <c r="BB691" s="46">
        <v>4.0662399999999996</v>
      </c>
      <c r="BC691" s="46">
        <v>49187.7</v>
      </c>
    </row>
    <row r="692" spans="1:55" x14ac:dyDescent="0.25">
      <c r="A692" s="49" t="s">
        <v>3108</v>
      </c>
      <c r="B692" s="38" t="s">
        <v>1673</v>
      </c>
      <c r="C692" s="45" t="s">
        <v>2361</v>
      </c>
      <c r="D692" s="46">
        <v>513</v>
      </c>
      <c r="E692" s="80">
        <v>30954</v>
      </c>
      <c r="F692" s="46">
        <v>528.24199999999996</v>
      </c>
      <c r="G692" s="46">
        <v>13.337899999999999</v>
      </c>
      <c r="H692" s="46">
        <v>508</v>
      </c>
      <c r="I692" s="46">
        <v>567</v>
      </c>
      <c r="J692" s="46">
        <v>1176.6400000000001</v>
      </c>
      <c r="K692" s="46">
        <v>7.8846400000000001</v>
      </c>
      <c r="L692" s="46">
        <v>1160</v>
      </c>
      <c r="M692" s="46">
        <v>1194</v>
      </c>
      <c r="N692" s="46">
        <v>200</v>
      </c>
      <c r="O692" s="46">
        <v>0</v>
      </c>
      <c r="P692" s="46">
        <v>200</v>
      </c>
      <c r="Q692" s="46">
        <v>200</v>
      </c>
      <c r="R692" s="46">
        <v>12.4488</v>
      </c>
      <c r="S692" s="46">
        <v>9.2569300000000005</v>
      </c>
      <c r="T692" s="46">
        <v>3</v>
      </c>
      <c r="U692" s="46">
        <v>45</v>
      </c>
      <c r="V692" s="46">
        <v>55.436</v>
      </c>
      <c r="W692" s="46">
        <v>20.946200000000001</v>
      </c>
      <c r="X692" s="46">
        <v>13</v>
      </c>
      <c r="Y692" s="46">
        <v>100</v>
      </c>
      <c r="Z692" s="46">
        <v>1077.98</v>
      </c>
      <c r="AA692" s="46">
        <v>134.58600000000001</v>
      </c>
      <c r="AB692" s="46">
        <v>847</v>
      </c>
      <c r="AC692" s="46">
        <v>1458</v>
      </c>
      <c r="AD692" s="46">
        <v>33367800</v>
      </c>
      <c r="AE692" s="46">
        <v>819.24199999999996</v>
      </c>
      <c r="AF692" s="46">
        <v>98.754400000000004</v>
      </c>
      <c r="AG692" s="46">
        <v>649</v>
      </c>
      <c r="AH692" s="46">
        <v>1099</v>
      </c>
      <c r="AI692" s="46">
        <v>25358800</v>
      </c>
      <c r="AJ692" s="46">
        <v>751.17200000000003</v>
      </c>
      <c r="AK692" s="46">
        <v>89.514899999999997</v>
      </c>
      <c r="AL692" s="46">
        <v>597</v>
      </c>
      <c r="AM692" s="46">
        <v>1005</v>
      </c>
      <c r="AN692" s="46">
        <v>23251800</v>
      </c>
      <c r="AO692" s="46">
        <v>12.809799999999999</v>
      </c>
      <c r="AP692" s="46">
        <v>2.2429000000000001</v>
      </c>
      <c r="AQ692" s="46">
        <v>6.94407</v>
      </c>
      <c r="AR692" s="46">
        <v>27.2852</v>
      </c>
      <c r="AS692" s="46">
        <v>396514</v>
      </c>
      <c r="AT692" s="46">
        <v>13.352600000000001</v>
      </c>
      <c r="AU692" s="46">
        <v>7.26</v>
      </c>
      <c r="AV692" s="46">
        <v>28.415500000000002</v>
      </c>
      <c r="AW692" s="46">
        <v>2.3302999999999998</v>
      </c>
      <c r="AX692" s="46">
        <v>413316</v>
      </c>
      <c r="AY692" s="46">
        <v>18.2502</v>
      </c>
      <c r="AZ692" s="46">
        <v>3.0539999999999998</v>
      </c>
      <c r="BA692" s="46">
        <v>10.2607</v>
      </c>
      <c r="BB692" s="46">
        <v>37.654200000000003</v>
      </c>
      <c r="BC692" s="46">
        <v>564915</v>
      </c>
    </row>
    <row r="693" spans="1:55" x14ac:dyDescent="0.25">
      <c r="A693" s="49" t="s">
        <v>3109</v>
      </c>
      <c r="B693" s="38" t="s">
        <v>1559</v>
      </c>
      <c r="C693" s="45" t="s">
        <v>2362</v>
      </c>
      <c r="D693" s="46">
        <v>514</v>
      </c>
      <c r="E693" s="80">
        <v>2136</v>
      </c>
      <c r="F693" s="46">
        <v>414.17200000000003</v>
      </c>
      <c r="G693" s="46">
        <v>32.345100000000002</v>
      </c>
      <c r="H693" s="46">
        <v>355</v>
      </c>
      <c r="I693" s="46">
        <v>512</v>
      </c>
      <c r="J693" s="46">
        <v>1517.22</v>
      </c>
      <c r="K693" s="46">
        <v>13.327</v>
      </c>
      <c r="L693" s="46">
        <v>1481</v>
      </c>
      <c r="M693" s="46">
        <v>1545</v>
      </c>
      <c r="N693" s="46">
        <v>98.963499999999996</v>
      </c>
      <c r="O693" s="46">
        <v>67.192800000000005</v>
      </c>
      <c r="P693" s="46">
        <v>5</v>
      </c>
      <c r="Q693" s="46">
        <v>200</v>
      </c>
      <c r="R693" s="46">
        <v>26.805199999999999</v>
      </c>
      <c r="S693" s="46">
        <v>8.5437600000000007</v>
      </c>
      <c r="T693" s="46">
        <v>8</v>
      </c>
      <c r="U693" s="46">
        <v>33</v>
      </c>
      <c r="V693" s="46">
        <v>94.086100000000002</v>
      </c>
      <c r="W693" s="46">
        <v>9.6206200000000006</v>
      </c>
      <c r="X693" s="46">
        <v>60</v>
      </c>
      <c r="Y693" s="46">
        <v>100</v>
      </c>
      <c r="Z693" s="46">
        <v>665.94500000000005</v>
      </c>
      <c r="AA693" s="46">
        <v>62.328600000000002</v>
      </c>
      <c r="AB693" s="46">
        <v>538</v>
      </c>
      <c r="AC693" s="46">
        <v>826</v>
      </c>
      <c r="AD693" s="46">
        <v>1422460</v>
      </c>
      <c r="AE693" s="46">
        <v>502.15199999999999</v>
      </c>
      <c r="AF693" s="46">
        <v>46.359299999999998</v>
      </c>
      <c r="AG693" s="46">
        <v>409</v>
      </c>
      <c r="AH693" s="46">
        <v>622</v>
      </c>
      <c r="AI693" s="46">
        <v>1072600</v>
      </c>
      <c r="AJ693" s="46">
        <v>459.36</v>
      </c>
      <c r="AK693" s="46">
        <v>42.264499999999998</v>
      </c>
      <c r="AL693" s="46">
        <v>375</v>
      </c>
      <c r="AM693" s="46">
        <v>569</v>
      </c>
      <c r="AN693" s="46">
        <v>981194</v>
      </c>
      <c r="AO693" s="46">
        <v>1.68787</v>
      </c>
      <c r="AP693" s="46">
        <v>0.85420099999999999</v>
      </c>
      <c r="AQ693" s="46">
        <v>0.30664999999999998</v>
      </c>
      <c r="AR693" s="46">
        <v>4.7166600000000001</v>
      </c>
      <c r="AS693" s="46">
        <v>3605.29</v>
      </c>
      <c r="AT693" s="46">
        <v>1.80254</v>
      </c>
      <c r="AU693" s="46">
        <v>0.32701799999999998</v>
      </c>
      <c r="AV693" s="46">
        <v>4.9499300000000002</v>
      </c>
      <c r="AW693" s="46">
        <v>0.89520200000000005</v>
      </c>
      <c r="AX693" s="46">
        <v>3850.22</v>
      </c>
      <c r="AY693" s="46">
        <v>2.8089499999999998</v>
      </c>
      <c r="AZ693" s="46">
        <v>1.1938500000000001</v>
      </c>
      <c r="BA693" s="46">
        <v>0.49803999999999998</v>
      </c>
      <c r="BB693" s="46">
        <v>6.9091500000000003</v>
      </c>
      <c r="BC693" s="46">
        <v>5999.92</v>
      </c>
    </row>
    <row r="694" spans="1:55" x14ac:dyDescent="0.25">
      <c r="A694" s="49" t="s">
        <v>3110</v>
      </c>
      <c r="B694" s="38" t="s">
        <v>503</v>
      </c>
      <c r="C694" s="45" t="s">
        <v>2363</v>
      </c>
      <c r="D694" s="46">
        <v>516</v>
      </c>
      <c r="E694" s="80">
        <v>15366</v>
      </c>
      <c r="F694" s="46">
        <v>388.86</v>
      </c>
      <c r="G694" s="46">
        <v>9.1959800000000005</v>
      </c>
      <c r="H694" s="46">
        <v>372</v>
      </c>
      <c r="I694" s="46">
        <v>418</v>
      </c>
      <c r="J694" s="46">
        <v>1461.67</v>
      </c>
      <c r="K694" s="46">
        <v>8.0075800000000008</v>
      </c>
      <c r="L694" s="46">
        <v>1441</v>
      </c>
      <c r="M694" s="46">
        <v>1478</v>
      </c>
      <c r="N694" s="46">
        <v>198.07499999999999</v>
      </c>
      <c r="O694" s="46">
        <v>18.1966</v>
      </c>
      <c r="P694" s="46">
        <v>18</v>
      </c>
      <c r="Q694" s="46">
        <v>200</v>
      </c>
      <c r="R694" s="46">
        <v>14.864800000000001</v>
      </c>
      <c r="S694" s="46">
        <v>5.5016499999999997</v>
      </c>
      <c r="T694" s="46">
        <v>3</v>
      </c>
      <c r="U694" s="46">
        <v>33</v>
      </c>
      <c r="V694" s="46">
        <v>48.851799999999997</v>
      </c>
      <c r="W694" s="46">
        <v>15.972300000000001</v>
      </c>
      <c r="X694" s="46">
        <v>13</v>
      </c>
      <c r="Y694" s="46">
        <v>80</v>
      </c>
      <c r="Z694" s="46">
        <v>555.40200000000004</v>
      </c>
      <c r="AA694" s="46">
        <v>41.423099999999998</v>
      </c>
      <c r="AB694" s="46">
        <v>462</v>
      </c>
      <c r="AC694" s="46">
        <v>672</v>
      </c>
      <c r="AD694" s="46">
        <v>8523200</v>
      </c>
      <c r="AE694" s="46">
        <v>422.61099999999999</v>
      </c>
      <c r="AF694" s="46">
        <v>30.242599999999999</v>
      </c>
      <c r="AG694" s="46">
        <v>354</v>
      </c>
      <c r="AH694" s="46">
        <v>508</v>
      </c>
      <c r="AI694" s="46">
        <v>6485390</v>
      </c>
      <c r="AJ694" s="46">
        <v>387.68799999999999</v>
      </c>
      <c r="AK694" s="46">
        <v>27.336300000000001</v>
      </c>
      <c r="AL694" s="46">
        <v>325</v>
      </c>
      <c r="AM694" s="46">
        <v>465</v>
      </c>
      <c r="AN694" s="46">
        <v>5949470</v>
      </c>
      <c r="AO694" s="46">
        <v>4.0895700000000001</v>
      </c>
      <c r="AP694" s="46">
        <v>0.61858599999999997</v>
      </c>
      <c r="AQ694" s="46">
        <v>0.86455899999999997</v>
      </c>
      <c r="AR694" s="46">
        <v>5.8226399999999998</v>
      </c>
      <c r="AS694" s="46">
        <v>62758.6</v>
      </c>
      <c r="AT694" s="46">
        <v>4.3082000000000003</v>
      </c>
      <c r="AU694" s="46">
        <v>0.96219900000000003</v>
      </c>
      <c r="AV694" s="46">
        <v>6.1093799999999998</v>
      </c>
      <c r="AW694" s="46">
        <v>0.64437999999999995</v>
      </c>
      <c r="AX694" s="46">
        <v>66113.600000000006</v>
      </c>
      <c r="AY694" s="46">
        <v>5.9455900000000002</v>
      </c>
      <c r="AZ694" s="46">
        <v>0.79881999999999997</v>
      </c>
      <c r="BA694" s="46">
        <v>1.71584</v>
      </c>
      <c r="BB694" s="46">
        <v>8.2396999999999991</v>
      </c>
      <c r="BC694" s="46">
        <v>91241.1</v>
      </c>
    </row>
    <row r="695" spans="1:55" x14ac:dyDescent="0.25">
      <c r="A695" s="49" t="s">
        <v>3111</v>
      </c>
      <c r="B695" s="38" t="s">
        <v>562</v>
      </c>
      <c r="C695" s="45" t="s">
        <v>2364</v>
      </c>
      <c r="D695" s="46">
        <v>517</v>
      </c>
      <c r="E695" s="80">
        <v>11044</v>
      </c>
      <c r="F695" s="46">
        <v>347.66899999999998</v>
      </c>
      <c r="G695" s="46">
        <v>8.3361800000000006</v>
      </c>
      <c r="H695" s="46">
        <v>329</v>
      </c>
      <c r="I695" s="46">
        <v>364</v>
      </c>
      <c r="J695" s="46">
        <v>1463.5</v>
      </c>
      <c r="K695" s="46">
        <v>3.4382700000000002</v>
      </c>
      <c r="L695" s="46">
        <v>1451</v>
      </c>
      <c r="M695" s="46">
        <v>1473</v>
      </c>
      <c r="N695" s="46">
        <v>197.82900000000001</v>
      </c>
      <c r="O695" s="46">
        <v>18.972799999999999</v>
      </c>
      <c r="P695" s="46">
        <v>32</v>
      </c>
      <c r="Q695" s="46">
        <v>200</v>
      </c>
      <c r="R695" s="46">
        <v>15.279400000000001</v>
      </c>
      <c r="S695" s="46">
        <v>4.5441200000000004</v>
      </c>
      <c r="T695" s="46">
        <v>3</v>
      </c>
      <c r="U695" s="46">
        <v>33</v>
      </c>
      <c r="V695" s="46">
        <v>56.936199999999999</v>
      </c>
      <c r="W695" s="46">
        <v>11.203799999999999</v>
      </c>
      <c r="X695" s="46">
        <v>13</v>
      </c>
      <c r="Y695" s="46">
        <v>80</v>
      </c>
      <c r="Z695" s="46">
        <v>535.375</v>
      </c>
      <c r="AA695" s="46">
        <v>29.875900000000001</v>
      </c>
      <c r="AB695" s="46">
        <v>434</v>
      </c>
      <c r="AC695" s="46">
        <v>610</v>
      </c>
      <c r="AD695" s="46">
        <v>5912680</v>
      </c>
      <c r="AE695" s="46">
        <v>406.71699999999998</v>
      </c>
      <c r="AF695" s="46">
        <v>21.828499999999998</v>
      </c>
      <c r="AG695" s="46">
        <v>332</v>
      </c>
      <c r="AH695" s="46">
        <v>462</v>
      </c>
      <c r="AI695" s="46">
        <v>4491790</v>
      </c>
      <c r="AJ695" s="46">
        <v>372.88299999999998</v>
      </c>
      <c r="AK695" s="46">
        <v>19.781199999999998</v>
      </c>
      <c r="AL695" s="46">
        <v>306</v>
      </c>
      <c r="AM695" s="46">
        <v>423</v>
      </c>
      <c r="AN695" s="46">
        <v>4118120</v>
      </c>
      <c r="AO695" s="46">
        <v>2.6340599999999998</v>
      </c>
      <c r="AP695" s="46">
        <v>0.445137</v>
      </c>
      <c r="AQ695" s="46">
        <v>0.53877600000000003</v>
      </c>
      <c r="AR695" s="46">
        <v>3.8227099999999998</v>
      </c>
      <c r="AS695" s="46">
        <v>29090.5</v>
      </c>
      <c r="AT695" s="46">
        <v>2.7967599999999999</v>
      </c>
      <c r="AU695" s="46">
        <v>0.61010299999999995</v>
      </c>
      <c r="AV695" s="46">
        <v>4.0368599999999999</v>
      </c>
      <c r="AW695" s="46">
        <v>0.46296399999999999</v>
      </c>
      <c r="AX695" s="46">
        <v>30887.4</v>
      </c>
      <c r="AY695" s="46">
        <v>4.0157999999999996</v>
      </c>
      <c r="AZ695" s="46">
        <v>0.57999100000000003</v>
      </c>
      <c r="BA695" s="46">
        <v>1.2623200000000001</v>
      </c>
      <c r="BB695" s="46">
        <v>5.5360399999999998</v>
      </c>
      <c r="BC695" s="46">
        <v>44350.5</v>
      </c>
    </row>
    <row r="696" spans="1:55" x14ac:dyDescent="0.25">
      <c r="A696" s="49" t="s">
        <v>3112</v>
      </c>
      <c r="B696" s="38" t="s">
        <v>1677</v>
      </c>
      <c r="C696" s="45" t="s">
        <v>1785</v>
      </c>
      <c r="D696" s="46">
        <v>518</v>
      </c>
      <c r="E696" s="80">
        <v>22523</v>
      </c>
      <c r="F696" s="46">
        <v>302.089</v>
      </c>
      <c r="G696" s="46">
        <v>7.7846700000000002</v>
      </c>
      <c r="H696" s="46">
        <v>289</v>
      </c>
      <c r="I696" s="46">
        <v>316</v>
      </c>
      <c r="J696" s="46">
        <v>1508.18</v>
      </c>
      <c r="K696" s="46">
        <v>2.8522699999999999</v>
      </c>
      <c r="L696" s="46">
        <v>1503</v>
      </c>
      <c r="M696" s="46">
        <v>1515</v>
      </c>
      <c r="N696" s="46">
        <v>199.12899999999999</v>
      </c>
      <c r="O696" s="46">
        <v>11.9596</v>
      </c>
      <c r="P696" s="46">
        <v>18</v>
      </c>
      <c r="Q696" s="46">
        <v>200</v>
      </c>
      <c r="R696" s="46">
        <v>10.9588</v>
      </c>
      <c r="S696" s="46">
        <v>2.6506500000000002</v>
      </c>
      <c r="T696" s="46">
        <v>3</v>
      </c>
      <c r="U696" s="46">
        <v>15</v>
      </c>
      <c r="V696" s="46">
        <v>60.4206</v>
      </c>
      <c r="W696" s="46">
        <v>11.862399999999999</v>
      </c>
      <c r="X696" s="46">
        <v>39</v>
      </c>
      <c r="Y696" s="46">
        <v>74</v>
      </c>
      <c r="Z696" s="46">
        <v>468.43599999999998</v>
      </c>
      <c r="AA696" s="46">
        <v>30.5625</v>
      </c>
      <c r="AB696" s="46">
        <v>416</v>
      </c>
      <c r="AC696" s="46">
        <v>514</v>
      </c>
      <c r="AD696" s="46">
        <v>10550600</v>
      </c>
      <c r="AE696" s="46">
        <v>355.57400000000001</v>
      </c>
      <c r="AF696" s="46">
        <v>22.3826</v>
      </c>
      <c r="AG696" s="46">
        <v>317</v>
      </c>
      <c r="AH696" s="46">
        <v>389</v>
      </c>
      <c r="AI696" s="46">
        <v>8008590</v>
      </c>
      <c r="AJ696" s="46">
        <v>325.87799999999999</v>
      </c>
      <c r="AK696" s="46">
        <v>20.2575</v>
      </c>
      <c r="AL696" s="46">
        <v>291</v>
      </c>
      <c r="AM696" s="46">
        <v>356</v>
      </c>
      <c r="AN696" s="46">
        <v>7339760</v>
      </c>
      <c r="AO696" s="46">
        <v>1.23448</v>
      </c>
      <c r="AP696" s="46">
        <v>0.23825299999999999</v>
      </c>
      <c r="AQ696" s="46">
        <v>0.28250199999999998</v>
      </c>
      <c r="AR696" s="46">
        <v>1.89513</v>
      </c>
      <c r="AS696" s="46">
        <v>27804.3</v>
      </c>
      <c r="AT696" s="46">
        <v>1.3450200000000001</v>
      </c>
      <c r="AU696" s="46">
        <v>0.30301499999999998</v>
      </c>
      <c r="AV696" s="46">
        <v>2.0321400000000001</v>
      </c>
      <c r="AW696" s="46">
        <v>0.24898200000000001</v>
      </c>
      <c r="AX696" s="46">
        <v>30293.8</v>
      </c>
      <c r="AY696" s="46">
        <v>2.1435499999999998</v>
      </c>
      <c r="AZ696" s="46">
        <v>0.31467899999999999</v>
      </c>
      <c r="BA696" s="46">
        <v>0.45092100000000002</v>
      </c>
      <c r="BB696" s="46">
        <v>2.9983499999999998</v>
      </c>
      <c r="BC696" s="46">
        <v>48279.1</v>
      </c>
    </row>
    <row r="697" spans="1:55" x14ac:dyDescent="0.25">
      <c r="A697" s="49" t="s">
        <v>3113</v>
      </c>
      <c r="B697" s="38" t="s">
        <v>2455</v>
      </c>
      <c r="C697" s="45" t="s">
        <v>2365</v>
      </c>
      <c r="D697" s="46">
        <v>519</v>
      </c>
      <c r="E697" s="80">
        <v>668</v>
      </c>
      <c r="F697" s="46">
        <v>360.46300000000002</v>
      </c>
      <c r="G697" s="46">
        <v>12.7761</v>
      </c>
      <c r="H697" s="46">
        <v>341</v>
      </c>
      <c r="I697" s="46">
        <v>395</v>
      </c>
      <c r="J697" s="46">
        <v>1557.98</v>
      </c>
      <c r="K697" s="46">
        <v>6.51654</v>
      </c>
      <c r="L697" s="46">
        <v>1547</v>
      </c>
      <c r="M697" s="46">
        <v>1570</v>
      </c>
      <c r="N697" s="46">
        <v>115.325</v>
      </c>
      <c r="O697" s="46">
        <v>87.555400000000006</v>
      </c>
      <c r="P697" s="46">
        <v>5</v>
      </c>
      <c r="Q697" s="46">
        <v>200</v>
      </c>
      <c r="R697" s="46">
        <v>29.3368</v>
      </c>
      <c r="S697" s="46">
        <v>7.3784799999999997</v>
      </c>
      <c r="T697" s="46">
        <v>8</v>
      </c>
      <c r="U697" s="46">
        <v>33</v>
      </c>
      <c r="V697" s="46">
        <v>82.091300000000004</v>
      </c>
      <c r="W697" s="46">
        <v>9.7267600000000005</v>
      </c>
      <c r="X697" s="46">
        <v>60</v>
      </c>
      <c r="Y697" s="46">
        <v>100</v>
      </c>
      <c r="Z697" s="46">
        <v>543.42999999999995</v>
      </c>
      <c r="AA697" s="46">
        <v>28.835699999999999</v>
      </c>
      <c r="AB697" s="46">
        <v>491</v>
      </c>
      <c r="AC697" s="46">
        <v>636</v>
      </c>
      <c r="AD697" s="46">
        <v>363011</v>
      </c>
      <c r="AE697" s="46">
        <v>410.71899999999999</v>
      </c>
      <c r="AF697" s="46">
        <v>21.058599999999998</v>
      </c>
      <c r="AG697" s="46">
        <v>372</v>
      </c>
      <c r="AH697" s="46">
        <v>479</v>
      </c>
      <c r="AI697" s="46">
        <v>274360</v>
      </c>
      <c r="AJ697" s="46">
        <v>375.98099999999999</v>
      </c>
      <c r="AK697" s="46">
        <v>19.091699999999999</v>
      </c>
      <c r="AL697" s="46">
        <v>341</v>
      </c>
      <c r="AM697" s="46">
        <v>438</v>
      </c>
      <c r="AN697" s="46">
        <v>251155</v>
      </c>
      <c r="AO697" s="46">
        <v>1.5206999999999999</v>
      </c>
      <c r="AP697" s="46">
        <v>1.0009399999999999</v>
      </c>
      <c r="AQ697" s="46">
        <v>0.23347300000000001</v>
      </c>
      <c r="AR697" s="46">
        <v>3.4030100000000001</v>
      </c>
      <c r="AS697" s="46">
        <v>1015.83</v>
      </c>
      <c r="AT697" s="46">
        <v>1.6184000000000001</v>
      </c>
      <c r="AU697" s="46">
        <v>0.25129200000000002</v>
      </c>
      <c r="AV697" s="46">
        <v>3.5878800000000002</v>
      </c>
      <c r="AW697" s="46">
        <v>1.0587599999999999</v>
      </c>
      <c r="AX697" s="46">
        <v>1081.0899999999999</v>
      </c>
      <c r="AY697" s="46">
        <v>2.46753</v>
      </c>
      <c r="AZ697" s="46">
        <v>1.4150700000000001</v>
      </c>
      <c r="BA697" s="46">
        <v>0.39752700000000002</v>
      </c>
      <c r="BB697" s="46">
        <v>5.04094</v>
      </c>
      <c r="BC697" s="46">
        <v>1648.31</v>
      </c>
    </row>
    <row r="698" spans="1:55" x14ac:dyDescent="0.25">
      <c r="A698" s="49" t="s">
        <v>3114</v>
      </c>
      <c r="B698" s="38" t="s">
        <v>1685</v>
      </c>
      <c r="C698" s="45" t="s">
        <v>2366</v>
      </c>
      <c r="D698" s="46">
        <v>520</v>
      </c>
      <c r="E698" s="80">
        <v>21225</v>
      </c>
      <c r="F698" s="46">
        <v>450.80399999999997</v>
      </c>
      <c r="G698" s="46">
        <v>22.709900000000001</v>
      </c>
      <c r="H698" s="46">
        <v>406</v>
      </c>
      <c r="I698" s="46">
        <v>531</v>
      </c>
      <c r="J698" s="46">
        <v>1445.89</v>
      </c>
      <c r="K698" s="46">
        <v>9.0422999999999991</v>
      </c>
      <c r="L698" s="46">
        <v>1413</v>
      </c>
      <c r="M698" s="46">
        <v>1458</v>
      </c>
      <c r="N698" s="46">
        <v>132.72300000000001</v>
      </c>
      <c r="O698" s="46">
        <v>53.839700000000001</v>
      </c>
      <c r="P698" s="46">
        <v>75</v>
      </c>
      <c r="Q698" s="46">
        <v>200</v>
      </c>
      <c r="R698" s="46">
        <v>18.385000000000002</v>
      </c>
      <c r="S698" s="46">
        <v>6.8846699999999998</v>
      </c>
      <c r="T698" s="46">
        <v>8</v>
      </c>
      <c r="U698" s="46">
        <v>45</v>
      </c>
      <c r="V698" s="46">
        <v>79.394199999999998</v>
      </c>
      <c r="W698" s="46">
        <v>13.459899999999999</v>
      </c>
      <c r="X698" s="46">
        <v>60</v>
      </c>
      <c r="Y698" s="46">
        <v>100</v>
      </c>
      <c r="Z698" s="46">
        <v>722.63800000000003</v>
      </c>
      <c r="AA698" s="46">
        <v>49.724400000000003</v>
      </c>
      <c r="AB698" s="46">
        <v>616</v>
      </c>
      <c r="AC698" s="46">
        <v>849</v>
      </c>
      <c r="AD698" s="46">
        <v>15338000</v>
      </c>
      <c r="AE698" s="46">
        <v>546.57399999999996</v>
      </c>
      <c r="AF698" s="46">
        <v>36.444099999999999</v>
      </c>
      <c r="AG698" s="46">
        <v>468</v>
      </c>
      <c r="AH698" s="46">
        <v>640</v>
      </c>
      <c r="AI698" s="46">
        <v>11601000</v>
      </c>
      <c r="AJ698" s="46">
        <v>500.44</v>
      </c>
      <c r="AK698" s="46">
        <v>33.018099999999997</v>
      </c>
      <c r="AL698" s="46">
        <v>429</v>
      </c>
      <c r="AM698" s="46">
        <v>585</v>
      </c>
      <c r="AN698" s="46">
        <v>10621800</v>
      </c>
      <c r="AO698" s="46">
        <v>3.2645200000000001</v>
      </c>
      <c r="AP698" s="46">
        <v>1.0997399999999999</v>
      </c>
      <c r="AQ698" s="46">
        <v>1.4595400000000001</v>
      </c>
      <c r="AR698" s="46">
        <v>6.92265</v>
      </c>
      <c r="AS698" s="46">
        <v>69289.399999999994</v>
      </c>
      <c r="AT698" s="46">
        <v>3.44645</v>
      </c>
      <c r="AU698" s="46">
        <v>1.57653</v>
      </c>
      <c r="AV698" s="46">
        <v>7.2416099999999997</v>
      </c>
      <c r="AW698" s="46">
        <v>1.13954</v>
      </c>
      <c r="AX698" s="46">
        <v>73150.899999999994</v>
      </c>
      <c r="AY698" s="46">
        <v>4.9664299999999999</v>
      </c>
      <c r="AZ698" s="46">
        <v>1.4750099999999999</v>
      </c>
      <c r="BA698" s="46">
        <v>2.5394199999999998</v>
      </c>
      <c r="BB698" s="46">
        <v>9.8469499999999996</v>
      </c>
      <c r="BC698" s="46">
        <v>105412</v>
      </c>
    </row>
    <row r="699" spans="1:55" x14ac:dyDescent="0.25">
      <c r="A699" s="49" t="s">
        <v>3115</v>
      </c>
      <c r="B699" s="38" t="s">
        <v>582</v>
      </c>
      <c r="C699" s="45" t="s">
        <v>2367</v>
      </c>
      <c r="D699" s="46">
        <v>521</v>
      </c>
      <c r="E699" s="80">
        <v>22976</v>
      </c>
      <c r="F699" s="46">
        <v>369.214</v>
      </c>
      <c r="G699" s="46">
        <v>25.169799999999999</v>
      </c>
      <c r="H699" s="46">
        <v>319</v>
      </c>
      <c r="I699" s="46">
        <v>418</v>
      </c>
      <c r="J699" s="46">
        <v>1361.06</v>
      </c>
      <c r="K699" s="46">
        <v>6.9586499999999996</v>
      </c>
      <c r="L699" s="46">
        <v>1344</v>
      </c>
      <c r="M699" s="46">
        <v>1373</v>
      </c>
      <c r="N699" s="46">
        <v>136.27699999999999</v>
      </c>
      <c r="O699" s="46">
        <v>67.603099999999998</v>
      </c>
      <c r="P699" s="46">
        <v>18</v>
      </c>
      <c r="Q699" s="46">
        <v>200</v>
      </c>
      <c r="R699" s="46">
        <v>16.078800000000001</v>
      </c>
      <c r="S699" s="46">
        <v>4.9753699999999998</v>
      </c>
      <c r="T699" s="46">
        <v>3</v>
      </c>
      <c r="U699" s="46">
        <v>26</v>
      </c>
      <c r="V699" s="46">
        <v>70.731800000000007</v>
      </c>
      <c r="W699" s="46">
        <v>9.6719000000000008</v>
      </c>
      <c r="X699" s="46">
        <v>31</v>
      </c>
      <c r="Y699" s="46">
        <v>80</v>
      </c>
      <c r="Z699" s="46">
        <v>687.64300000000003</v>
      </c>
      <c r="AA699" s="46">
        <v>55.713999999999999</v>
      </c>
      <c r="AB699" s="46">
        <v>525</v>
      </c>
      <c r="AC699" s="46">
        <v>786</v>
      </c>
      <c r="AD699" s="46">
        <v>15799300</v>
      </c>
      <c r="AE699" s="46">
        <v>521.02800000000002</v>
      </c>
      <c r="AF699" s="46">
        <v>41.502200000000002</v>
      </c>
      <c r="AG699" s="46">
        <v>401</v>
      </c>
      <c r="AH699" s="46">
        <v>595</v>
      </c>
      <c r="AI699" s="46">
        <v>11971100</v>
      </c>
      <c r="AJ699" s="46">
        <v>477.29300000000001</v>
      </c>
      <c r="AK699" s="46">
        <v>37.808999999999997</v>
      </c>
      <c r="AL699" s="46">
        <v>369</v>
      </c>
      <c r="AM699" s="46">
        <v>544</v>
      </c>
      <c r="AN699" s="46">
        <v>10966300</v>
      </c>
      <c r="AO699" s="46">
        <v>2.2865700000000002</v>
      </c>
      <c r="AP699" s="46">
        <v>0.80028200000000005</v>
      </c>
      <c r="AQ699" s="46">
        <v>0.63672099999999998</v>
      </c>
      <c r="AR699" s="46">
        <v>4.3011900000000001</v>
      </c>
      <c r="AS699" s="46">
        <v>52536.2</v>
      </c>
      <c r="AT699" s="46">
        <v>2.43499</v>
      </c>
      <c r="AU699" s="46">
        <v>0.72431299999999998</v>
      </c>
      <c r="AV699" s="46">
        <v>4.5216099999999999</v>
      </c>
      <c r="AW699" s="46">
        <v>0.82961099999999999</v>
      </c>
      <c r="AX699" s="46">
        <v>55946.3</v>
      </c>
      <c r="AY699" s="46">
        <v>3.6441499999999998</v>
      </c>
      <c r="AZ699" s="46">
        <v>1.06134</v>
      </c>
      <c r="BA699" s="46">
        <v>1.4423600000000001</v>
      </c>
      <c r="BB699" s="46">
        <v>6.3919199999999998</v>
      </c>
      <c r="BC699" s="46">
        <v>83728</v>
      </c>
    </row>
    <row r="700" spans="1:55" x14ac:dyDescent="0.25">
      <c r="A700" s="49" t="s">
        <v>3116</v>
      </c>
      <c r="B700" s="38" t="s">
        <v>1687</v>
      </c>
      <c r="C700" s="45" t="s">
        <v>2368</v>
      </c>
      <c r="D700" s="46">
        <v>522</v>
      </c>
      <c r="E700" s="80">
        <v>14334</v>
      </c>
      <c r="F700" s="46">
        <v>318.20499999999998</v>
      </c>
      <c r="G700" s="46">
        <v>14.391400000000001</v>
      </c>
      <c r="H700" s="46">
        <v>285</v>
      </c>
      <c r="I700" s="46">
        <v>360</v>
      </c>
      <c r="J700" s="46">
        <v>1413.31</v>
      </c>
      <c r="K700" s="46">
        <v>10.336499999999999</v>
      </c>
      <c r="L700" s="46">
        <v>1389</v>
      </c>
      <c r="M700" s="46">
        <v>1436</v>
      </c>
      <c r="N700" s="46">
        <v>195.79</v>
      </c>
      <c r="O700" s="46">
        <v>19.078700000000001</v>
      </c>
      <c r="P700" s="46">
        <v>18</v>
      </c>
      <c r="Q700" s="46">
        <v>200</v>
      </c>
      <c r="R700" s="46">
        <v>6.6502699999999999</v>
      </c>
      <c r="S700" s="46">
        <v>4.61965</v>
      </c>
      <c r="T700" s="46">
        <v>3</v>
      </c>
      <c r="U700" s="46">
        <v>26</v>
      </c>
      <c r="V700" s="46">
        <v>55.101599999999998</v>
      </c>
      <c r="W700" s="46">
        <v>8.8461499999999997</v>
      </c>
      <c r="X700" s="46">
        <v>31</v>
      </c>
      <c r="Y700" s="46">
        <v>80</v>
      </c>
      <c r="Z700" s="46">
        <v>536.74400000000003</v>
      </c>
      <c r="AA700" s="46">
        <v>24.5489</v>
      </c>
      <c r="AB700" s="46">
        <v>435</v>
      </c>
      <c r="AC700" s="46">
        <v>668</v>
      </c>
      <c r="AD700" s="46">
        <v>7693690</v>
      </c>
      <c r="AE700" s="46">
        <v>407.95499999999998</v>
      </c>
      <c r="AF700" s="46">
        <v>18.314499999999999</v>
      </c>
      <c r="AG700" s="46">
        <v>332</v>
      </c>
      <c r="AH700" s="46">
        <v>505</v>
      </c>
      <c r="AI700" s="46">
        <v>5847620</v>
      </c>
      <c r="AJ700" s="46">
        <v>374.08499999999998</v>
      </c>
      <c r="AK700" s="46">
        <v>16.6767</v>
      </c>
      <c r="AL700" s="46">
        <v>305</v>
      </c>
      <c r="AM700" s="46">
        <v>463</v>
      </c>
      <c r="AN700" s="46">
        <v>5362140</v>
      </c>
      <c r="AO700" s="46">
        <v>1.47221</v>
      </c>
      <c r="AP700" s="46">
        <v>0.32053999999999999</v>
      </c>
      <c r="AQ700" s="46">
        <v>0.30860799999999999</v>
      </c>
      <c r="AR700" s="46">
        <v>2.6382300000000001</v>
      </c>
      <c r="AS700" s="46">
        <v>21102.7</v>
      </c>
      <c r="AT700" s="46">
        <v>1.5925499999999999</v>
      </c>
      <c r="AU700" s="46">
        <v>0.33000699999999999</v>
      </c>
      <c r="AV700" s="46">
        <v>2.8039900000000002</v>
      </c>
      <c r="AW700" s="46">
        <v>0.33359</v>
      </c>
      <c r="AX700" s="46">
        <v>22827.599999999999</v>
      </c>
      <c r="AY700" s="46">
        <v>2.4952399999999999</v>
      </c>
      <c r="AZ700" s="46">
        <v>0.43234099999999998</v>
      </c>
      <c r="BA700" s="46">
        <v>0.48982999999999999</v>
      </c>
      <c r="BB700" s="46">
        <v>4.0479599999999998</v>
      </c>
      <c r="BC700" s="46">
        <v>35766.800000000003</v>
      </c>
    </row>
    <row r="701" spans="1:55" x14ac:dyDescent="0.25">
      <c r="A701" s="49" t="s">
        <v>3117</v>
      </c>
      <c r="B701" s="38" t="s">
        <v>2456</v>
      </c>
      <c r="C701" s="45" t="s">
        <v>2369</v>
      </c>
      <c r="D701" s="46">
        <v>524</v>
      </c>
      <c r="E701" s="80">
        <v>22471</v>
      </c>
      <c r="F701" s="46">
        <v>477.85700000000003</v>
      </c>
      <c r="G701" s="46">
        <v>20.889099999999999</v>
      </c>
      <c r="H701" s="46">
        <v>442</v>
      </c>
      <c r="I701" s="46">
        <v>520</v>
      </c>
      <c r="J701" s="46">
        <v>1452.83</v>
      </c>
      <c r="K701" s="46">
        <v>13.244199999999999</v>
      </c>
      <c r="L701" s="46">
        <v>1432</v>
      </c>
      <c r="M701" s="46">
        <v>1477</v>
      </c>
      <c r="N701" s="46">
        <v>160.06700000000001</v>
      </c>
      <c r="O701" s="46">
        <v>40.153199999999998</v>
      </c>
      <c r="P701" s="46">
        <v>75</v>
      </c>
      <c r="Q701" s="46">
        <v>200</v>
      </c>
      <c r="R701" s="46">
        <v>26.709099999999999</v>
      </c>
      <c r="S701" s="46">
        <v>4.1733599999999997</v>
      </c>
      <c r="T701" s="46">
        <v>15</v>
      </c>
      <c r="U701" s="46">
        <v>45</v>
      </c>
      <c r="V701" s="46">
        <v>89.150700000000001</v>
      </c>
      <c r="W701" s="46">
        <v>13.108499999999999</v>
      </c>
      <c r="X701" s="46">
        <v>60</v>
      </c>
      <c r="Y701" s="46">
        <v>100</v>
      </c>
      <c r="Z701" s="46">
        <v>779.96799999999996</v>
      </c>
      <c r="AA701" s="46">
        <v>55.719299999999997</v>
      </c>
      <c r="AB701" s="46">
        <v>684</v>
      </c>
      <c r="AC701" s="46">
        <v>893</v>
      </c>
      <c r="AD701" s="46">
        <v>17526700</v>
      </c>
      <c r="AE701" s="46">
        <v>588.81100000000004</v>
      </c>
      <c r="AF701" s="46">
        <v>40.879899999999999</v>
      </c>
      <c r="AG701" s="46">
        <v>518</v>
      </c>
      <c r="AH701" s="46">
        <v>673</v>
      </c>
      <c r="AI701" s="46">
        <v>13231200</v>
      </c>
      <c r="AJ701" s="46">
        <v>538.78</v>
      </c>
      <c r="AK701" s="46">
        <v>37.032600000000002</v>
      </c>
      <c r="AL701" s="46">
        <v>474</v>
      </c>
      <c r="AM701" s="46">
        <v>615</v>
      </c>
      <c r="AN701" s="46">
        <v>12106900</v>
      </c>
      <c r="AO701" s="46">
        <v>4.4105699999999999</v>
      </c>
      <c r="AP701" s="46">
        <v>0.86892000000000003</v>
      </c>
      <c r="AQ701" s="46">
        <v>2.8522799999999999</v>
      </c>
      <c r="AR701" s="46">
        <v>6.6047099999999999</v>
      </c>
      <c r="AS701" s="46">
        <v>99110</v>
      </c>
      <c r="AT701" s="46">
        <v>4.6310700000000002</v>
      </c>
      <c r="AU701" s="46">
        <v>3.0196299999999998</v>
      </c>
      <c r="AV701" s="46">
        <v>6.9067499999999997</v>
      </c>
      <c r="AW701" s="46">
        <v>0.90007199999999998</v>
      </c>
      <c r="AX701" s="46">
        <v>104065</v>
      </c>
      <c r="AY701" s="46">
        <v>6.5325100000000003</v>
      </c>
      <c r="AZ701" s="46">
        <v>1.18</v>
      </c>
      <c r="BA701" s="46">
        <v>4.3939500000000002</v>
      </c>
      <c r="BB701" s="46">
        <v>9.4746000000000006</v>
      </c>
      <c r="BC701" s="46">
        <v>146792</v>
      </c>
    </row>
    <row r="702" spans="1:55" x14ac:dyDescent="0.25">
      <c r="A702" s="49" t="s">
        <v>3118</v>
      </c>
      <c r="B702" s="38" t="s">
        <v>1314</v>
      </c>
      <c r="C702" s="45" t="s">
        <v>2370</v>
      </c>
      <c r="D702" s="46">
        <v>525</v>
      </c>
      <c r="E702" s="80">
        <v>18655</v>
      </c>
      <c r="F702" s="46">
        <v>287.35599999999999</v>
      </c>
      <c r="G702" s="46">
        <v>4.3841200000000002</v>
      </c>
      <c r="H702" s="46">
        <v>279</v>
      </c>
      <c r="I702" s="46">
        <v>300</v>
      </c>
      <c r="J702" s="46">
        <v>1506.56</v>
      </c>
      <c r="K702" s="46">
        <v>3.88639</v>
      </c>
      <c r="L702" s="46">
        <v>1495</v>
      </c>
      <c r="M702" s="46">
        <v>1516</v>
      </c>
      <c r="N702" s="46">
        <v>200</v>
      </c>
      <c r="O702" s="46">
        <v>0</v>
      </c>
      <c r="P702" s="46">
        <v>200</v>
      </c>
      <c r="Q702" s="46">
        <v>200</v>
      </c>
      <c r="R702" s="46">
        <v>12.5101</v>
      </c>
      <c r="S702" s="46">
        <v>1.7869600000000001</v>
      </c>
      <c r="T702" s="46">
        <v>10</v>
      </c>
      <c r="U702" s="46">
        <v>15</v>
      </c>
      <c r="V702" s="46">
        <v>54.791600000000003</v>
      </c>
      <c r="W702" s="46">
        <v>8.5692900000000005</v>
      </c>
      <c r="X702" s="46">
        <v>40</v>
      </c>
      <c r="Y702" s="46">
        <v>74</v>
      </c>
      <c r="Z702" s="46">
        <v>442.37299999999999</v>
      </c>
      <c r="AA702" s="46">
        <v>15.7713</v>
      </c>
      <c r="AB702" s="46">
        <v>408</v>
      </c>
      <c r="AC702" s="46">
        <v>490</v>
      </c>
      <c r="AD702" s="46">
        <v>8243170</v>
      </c>
      <c r="AE702" s="46">
        <v>336.14</v>
      </c>
      <c r="AF702" s="46">
        <v>11.397500000000001</v>
      </c>
      <c r="AG702" s="46">
        <v>311</v>
      </c>
      <c r="AH702" s="46">
        <v>371</v>
      </c>
      <c r="AI702" s="46">
        <v>6263640</v>
      </c>
      <c r="AJ702" s="46">
        <v>308.22300000000001</v>
      </c>
      <c r="AK702" s="46">
        <v>10.293200000000001</v>
      </c>
      <c r="AL702" s="46">
        <v>285</v>
      </c>
      <c r="AM702" s="46">
        <v>340</v>
      </c>
      <c r="AN702" s="46">
        <v>5743430</v>
      </c>
      <c r="AO702" s="46">
        <v>1.3530199999999999</v>
      </c>
      <c r="AP702" s="46">
        <v>0.24959700000000001</v>
      </c>
      <c r="AQ702" s="46">
        <v>0.82275600000000004</v>
      </c>
      <c r="AR702" s="46">
        <v>1.8968499999999999</v>
      </c>
      <c r="AS702" s="46">
        <v>25212.1</v>
      </c>
      <c r="AT702" s="46">
        <v>1.46875</v>
      </c>
      <c r="AU702" s="46">
        <v>0.91692899999999999</v>
      </c>
      <c r="AV702" s="46">
        <v>2.0338799999999999</v>
      </c>
      <c r="AW702" s="46">
        <v>0.25957400000000003</v>
      </c>
      <c r="AX702" s="46">
        <v>27368.6</v>
      </c>
      <c r="AY702" s="46">
        <v>2.2865899999999999</v>
      </c>
      <c r="AZ702" s="46">
        <v>0.31880700000000001</v>
      </c>
      <c r="BA702" s="46">
        <v>1.60991</v>
      </c>
      <c r="BB702" s="46">
        <v>2.9688500000000002</v>
      </c>
      <c r="BC702" s="46">
        <v>42608.3</v>
      </c>
    </row>
    <row r="703" spans="1:55" x14ac:dyDescent="0.25">
      <c r="A703" s="49" t="s">
        <v>3119</v>
      </c>
      <c r="B703" s="38" t="s">
        <v>1225</v>
      </c>
      <c r="C703" s="45" t="s">
        <v>1786</v>
      </c>
      <c r="D703" s="46">
        <v>526</v>
      </c>
      <c r="E703" s="80">
        <v>25235</v>
      </c>
      <c r="F703" s="46">
        <v>696.94500000000005</v>
      </c>
      <c r="G703" s="46">
        <v>89.821100000000001</v>
      </c>
      <c r="H703" s="46">
        <v>535</v>
      </c>
      <c r="I703" s="46">
        <v>879</v>
      </c>
      <c r="J703" s="46">
        <v>1140.8900000000001</v>
      </c>
      <c r="K703" s="46">
        <v>16.054300000000001</v>
      </c>
      <c r="L703" s="46">
        <v>1114</v>
      </c>
      <c r="M703" s="46">
        <v>1180</v>
      </c>
      <c r="N703" s="46">
        <v>159.79</v>
      </c>
      <c r="O703" s="46">
        <v>43.733600000000003</v>
      </c>
      <c r="P703" s="46">
        <v>5</v>
      </c>
      <c r="Q703" s="46">
        <v>200</v>
      </c>
      <c r="R703" s="46">
        <v>20.1282</v>
      </c>
      <c r="S703" s="46">
        <v>9.6807700000000008</v>
      </c>
      <c r="T703" s="46">
        <v>3</v>
      </c>
      <c r="U703" s="46">
        <v>45</v>
      </c>
      <c r="V703" s="46">
        <v>76.230699999999999</v>
      </c>
      <c r="W703" s="46">
        <v>10.4922</v>
      </c>
      <c r="X703" s="46">
        <v>13</v>
      </c>
      <c r="Y703" s="46">
        <v>100</v>
      </c>
      <c r="Z703" s="46">
        <v>1521.36</v>
      </c>
      <c r="AA703" s="46">
        <v>167.929</v>
      </c>
      <c r="AB703" s="46">
        <v>866</v>
      </c>
      <c r="AC703" s="46">
        <v>2105</v>
      </c>
      <c r="AD703" s="46">
        <v>38388500</v>
      </c>
      <c r="AE703" s="46">
        <v>1151.93</v>
      </c>
      <c r="AF703" s="46">
        <v>126.492</v>
      </c>
      <c r="AG703" s="46">
        <v>664</v>
      </c>
      <c r="AH703" s="46">
        <v>1586</v>
      </c>
      <c r="AI703" s="46">
        <v>29066700</v>
      </c>
      <c r="AJ703" s="46">
        <v>1055.05</v>
      </c>
      <c r="AK703" s="46">
        <v>115.65600000000001</v>
      </c>
      <c r="AL703" s="46">
        <v>611</v>
      </c>
      <c r="AM703" s="46">
        <v>1451</v>
      </c>
      <c r="AN703" s="46">
        <v>26622100</v>
      </c>
      <c r="AO703" s="46">
        <v>20.747499999999999</v>
      </c>
      <c r="AP703" s="46">
        <v>7.2596600000000002</v>
      </c>
      <c r="AQ703" s="46">
        <v>5.8296000000000001</v>
      </c>
      <c r="AR703" s="46">
        <v>44.713099999999997</v>
      </c>
      <c r="AS703" s="46">
        <v>523521</v>
      </c>
      <c r="AT703" s="46">
        <v>21.566299999999998</v>
      </c>
      <c r="AU703" s="46">
        <v>6.1076499999999996</v>
      </c>
      <c r="AV703" s="46">
        <v>46.437899999999999</v>
      </c>
      <c r="AW703" s="46">
        <v>7.5260999999999996</v>
      </c>
      <c r="AX703" s="46">
        <v>544183</v>
      </c>
      <c r="AY703" s="46">
        <v>29.868600000000001</v>
      </c>
      <c r="AZ703" s="46">
        <v>10.3627</v>
      </c>
      <c r="BA703" s="46">
        <v>8.7548999999999992</v>
      </c>
      <c r="BB703" s="46">
        <v>63.9801</v>
      </c>
      <c r="BC703" s="46">
        <v>753674</v>
      </c>
    </row>
    <row r="704" spans="1:55" x14ac:dyDescent="0.25">
      <c r="A704" s="49" t="s">
        <v>3120</v>
      </c>
      <c r="B704" s="38" t="s">
        <v>1693</v>
      </c>
      <c r="C704" s="45" t="s">
        <v>2371</v>
      </c>
      <c r="D704" s="46">
        <v>527</v>
      </c>
      <c r="E704" s="80">
        <v>15388</v>
      </c>
      <c r="F704" s="46">
        <v>270.56599999999997</v>
      </c>
      <c r="G704" s="46">
        <v>6.9049699999999996</v>
      </c>
      <c r="H704" s="46">
        <v>253</v>
      </c>
      <c r="I704" s="46">
        <v>286</v>
      </c>
      <c r="J704" s="46">
        <v>1545.2</v>
      </c>
      <c r="K704" s="46">
        <v>5.06332</v>
      </c>
      <c r="L704" s="46">
        <v>1535</v>
      </c>
      <c r="M704" s="46">
        <v>1557</v>
      </c>
      <c r="N704" s="46">
        <v>200</v>
      </c>
      <c r="O704" s="46">
        <v>0</v>
      </c>
      <c r="P704" s="46">
        <v>200</v>
      </c>
      <c r="Q704" s="46">
        <v>200</v>
      </c>
      <c r="R704" s="46">
        <v>13.9222</v>
      </c>
      <c r="S704" s="46">
        <v>2.05532</v>
      </c>
      <c r="T704" s="46">
        <v>10</v>
      </c>
      <c r="U704" s="46">
        <v>15</v>
      </c>
      <c r="V704" s="46">
        <v>52.255299999999998</v>
      </c>
      <c r="W704" s="46">
        <v>5.55619</v>
      </c>
      <c r="X704" s="46">
        <v>40</v>
      </c>
      <c r="Y704" s="46">
        <v>65</v>
      </c>
      <c r="Z704" s="46">
        <v>400.10300000000001</v>
      </c>
      <c r="AA704" s="46">
        <v>14.8668</v>
      </c>
      <c r="AB704" s="46">
        <v>367</v>
      </c>
      <c r="AC704" s="46">
        <v>440</v>
      </c>
      <c r="AD704" s="46">
        <v>6156790</v>
      </c>
      <c r="AE704" s="46">
        <v>304.22000000000003</v>
      </c>
      <c r="AF704" s="46">
        <v>11.045299999999999</v>
      </c>
      <c r="AG704" s="46">
        <v>280</v>
      </c>
      <c r="AH704" s="46">
        <v>334</v>
      </c>
      <c r="AI704" s="46">
        <v>4681340</v>
      </c>
      <c r="AJ704" s="46">
        <v>278.93200000000002</v>
      </c>
      <c r="AK704" s="46">
        <v>10.049300000000001</v>
      </c>
      <c r="AL704" s="46">
        <v>257</v>
      </c>
      <c r="AM704" s="46">
        <v>306</v>
      </c>
      <c r="AN704" s="46">
        <v>4292200</v>
      </c>
      <c r="AO704" s="46">
        <v>1.3313999999999999</v>
      </c>
      <c r="AP704" s="46">
        <v>0.18192900000000001</v>
      </c>
      <c r="AQ704" s="46">
        <v>0.97455599999999998</v>
      </c>
      <c r="AR704" s="46">
        <v>1.85938</v>
      </c>
      <c r="AS704" s="46">
        <v>20487.5</v>
      </c>
      <c r="AT704" s="46">
        <v>1.4463299999999999</v>
      </c>
      <c r="AU704" s="46">
        <v>1.0762</v>
      </c>
      <c r="AV704" s="46">
        <v>1.9950000000000001</v>
      </c>
      <c r="AW704" s="46">
        <v>0.18914600000000001</v>
      </c>
      <c r="AX704" s="46">
        <v>22256.1</v>
      </c>
      <c r="AY704" s="46">
        <v>2.2326800000000002</v>
      </c>
      <c r="AZ704" s="46">
        <v>0.232241</v>
      </c>
      <c r="BA704" s="46">
        <v>1.7742100000000001</v>
      </c>
      <c r="BB704" s="46">
        <v>2.9108900000000002</v>
      </c>
      <c r="BC704" s="46">
        <v>34356.5</v>
      </c>
    </row>
    <row r="705" spans="1:55" x14ac:dyDescent="0.25">
      <c r="A705" s="49" t="s">
        <v>3121</v>
      </c>
      <c r="B705" s="38" t="s">
        <v>658</v>
      </c>
      <c r="C705" s="45" t="s">
        <v>2372</v>
      </c>
      <c r="D705" s="46">
        <v>528</v>
      </c>
      <c r="E705" s="80">
        <v>1224</v>
      </c>
      <c r="F705" s="46">
        <v>293.69299999999998</v>
      </c>
      <c r="G705" s="46">
        <v>4.1326599999999996</v>
      </c>
      <c r="H705" s="46">
        <v>285</v>
      </c>
      <c r="I705" s="46">
        <v>302</v>
      </c>
      <c r="J705" s="46">
        <v>1523.02</v>
      </c>
      <c r="K705" s="46">
        <v>2.83426</v>
      </c>
      <c r="L705" s="46">
        <v>1517</v>
      </c>
      <c r="M705" s="46">
        <v>1529</v>
      </c>
      <c r="N705" s="46">
        <v>108.49299999999999</v>
      </c>
      <c r="O705" s="46">
        <v>47.810899999999997</v>
      </c>
      <c r="P705" s="46">
        <v>5</v>
      </c>
      <c r="Q705" s="46">
        <v>200</v>
      </c>
      <c r="R705" s="46">
        <v>27.7075</v>
      </c>
      <c r="S705" s="46">
        <v>7.7189899999999998</v>
      </c>
      <c r="T705" s="46">
        <v>8</v>
      </c>
      <c r="U705" s="46">
        <v>33</v>
      </c>
      <c r="V705" s="46">
        <v>94.542500000000004</v>
      </c>
      <c r="W705" s="46">
        <v>8.9087499999999995</v>
      </c>
      <c r="X705" s="46">
        <v>80</v>
      </c>
      <c r="Y705" s="46">
        <v>100</v>
      </c>
      <c r="Z705" s="46">
        <v>526.82100000000003</v>
      </c>
      <c r="AA705" s="46">
        <v>22.411200000000001</v>
      </c>
      <c r="AB705" s="46">
        <v>479</v>
      </c>
      <c r="AC705" s="46">
        <v>553</v>
      </c>
      <c r="AD705" s="46">
        <v>644829</v>
      </c>
      <c r="AE705" s="46">
        <v>397.15</v>
      </c>
      <c r="AF705" s="46">
        <v>16.304500000000001</v>
      </c>
      <c r="AG705" s="46">
        <v>362</v>
      </c>
      <c r="AH705" s="46">
        <v>416</v>
      </c>
      <c r="AI705" s="46">
        <v>486111</v>
      </c>
      <c r="AJ705" s="46">
        <v>363.29700000000003</v>
      </c>
      <c r="AK705" s="46">
        <v>14.6576</v>
      </c>
      <c r="AL705" s="46">
        <v>332</v>
      </c>
      <c r="AM705" s="46">
        <v>381</v>
      </c>
      <c r="AN705" s="46">
        <v>444676</v>
      </c>
      <c r="AO705" s="46">
        <v>0.38752900000000001</v>
      </c>
      <c r="AP705" s="46">
        <v>0.13960400000000001</v>
      </c>
      <c r="AQ705" s="46">
        <v>0.107904</v>
      </c>
      <c r="AR705" s="46">
        <v>0.83143400000000001</v>
      </c>
      <c r="AS705" s="46">
        <v>474.33499999999998</v>
      </c>
      <c r="AT705" s="46">
        <v>0.41512199999999999</v>
      </c>
      <c r="AU705" s="46">
        <v>0.12159200000000001</v>
      </c>
      <c r="AV705" s="46">
        <v>0.92335900000000004</v>
      </c>
      <c r="AW705" s="46">
        <v>0.15750500000000001</v>
      </c>
      <c r="AX705" s="46">
        <v>508.10899999999998</v>
      </c>
      <c r="AY705" s="46">
        <v>0.67784599999999995</v>
      </c>
      <c r="AZ705" s="46">
        <v>0.32789600000000002</v>
      </c>
      <c r="BA705" s="46">
        <v>0.22552700000000001</v>
      </c>
      <c r="BB705" s="46">
        <v>1.6495899999999999</v>
      </c>
      <c r="BC705" s="46">
        <v>829.68399999999997</v>
      </c>
    </row>
    <row r="706" spans="1:55" x14ac:dyDescent="0.25">
      <c r="A706" s="49" t="s">
        <v>3122</v>
      </c>
      <c r="B706" s="38" t="s">
        <v>673</v>
      </c>
      <c r="C706" s="45" t="s">
        <v>2373</v>
      </c>
      <c r="D706" s="46">
        <v>529</v>
      </c>
      <c r="E706" s="80">
        <v>28210</v>
      </c>
      <c r="F706" s="46">
        <v>332.08499999999998</v>
      </c>
      <c r="G706" s="46">
        <v>26.1983</v>
      </c>
      <c r="H706" s="46">
        <v>296</v>
      </c>
      <c r="I706" s="46">
        <v>394</v>
      </c>
      <c r="J706" s="46">
        <v>1300.1199999999999</v>
      </c>
      <c r="K706" s="46">
        <v>6.3807600000000004</v>
      </c>
      <c r="L706" s="46">
        <v>1281</v>
      </c>
      <c r="M706" s="46">
        <v>1321</v>
      </c>
      <c r="N706" s="46">
        <v>182.36699999999999</v>
      </c>
      <c r="O706" s="46">
        <v>48.452500000000001</v>
      </c>
      <c r="P706" s="46">
        <v>18</v>
      </c>
      <c r="Q706" s="46">
        <v>200</v>
      </c>
      <c r="R706" s="46">
        <v>21.977599999999999</v>
      </c>
      <c r="S706" s="46">
        <v>9.35182</v>
      </c>
      <c r="T706" s="46">
        <v>3</v>
      </c>
      <c r="U706" s="46">
        <v>33</v>
      </c>
      <c r="V706" s="46">
        <v>77.066400000000002</v>
      </c>
      <c r="W706" s="46">
        <v>14.3111</v>
      </c>
      <c r="X706" s="46">
        <v>13</v>
      </c>
      <c r="Y706" s="46">
        <v>98</v>
      </c>
      <c r="Z706" s="46">
        <v>725.29499999999996</v>
      </c>
      <c r="AA706" s="46">
        <v>59.700200000000002</v>
      </c>
      <c r="AB706" s="46">
        <v>498</v>
      </c>
      <c r="AC706" s="46">
        <v>847</v>
      </c>
      <c r="AD706" s="46">
        <v>20459900</v>
      </c>
      <c r="AE706" s="46">
        <v>548.83900000000006</v>
      </c>
      <c r="AF706" s="46">
        <v>44.1066</v>
      </c>
      <c r="AG706" s="46">
        <v>382</v>
      </c>
      <c r="AH706" s="46">
        <v>639</v>
      </c>
      <c r="AI706" s="46">
        <v>15482200</v>
      </c>
      <c r="AJ706" s="46">
        <v>502.572</v>
      </c>
      <c r="AK706" s="46">
        <v>40.072899999999997</v>
      </c>
      <c r="AL706" s="46">
        <v>351</v>
      </c>
      <c r="AM706" s="46">
        <v>584</v>
      </c>
      <c r="AN706" s="46">
        <v>14177100</v>
      </c>
      <c r="AO706" s="46">
        <v>2.6000700000000001</v>
      </c>
      <c r="AP706" s="46">
        <v>1.11799</v>
      </c>
      <c r="AQ706" s="46">
        <v>0.433342</v>
      </c>
      <c r="AR706" s="46">
        <v>5.5652600000000003</v>
      </c>
      <c r="AS706" s="46">
        <v>73345.5</v>
      </c>
      <c r="AT706" s="46">
        <v>2.7541500000000001</v>
      </c>
      <c r="AU706" s="46">
        <v>0.45957199999999998</v>
      </c>
      <c r="AV706" s="46">
        <v>5.8359300000000003</v>
      </c>
      <c r="AW706" s="46">
        <v>1.1678200000000001</v>
      </c>
      <c r="AX706" s="46">
        <v>77691.7</v>
      </c>
      <c r="AY706" s="46">
        <v>4.07219</v>
      </c>
      <c r="AZ706" s="46">
        <v>1.5311699999999999</v>
      </c>
      <c r="BA706" s="46">
        <v>0.88538600000000001</v>
      </c>
      <c r="BB706" s="46">
        <v>8.0496800000000004</v>
      </c>
      <c r="BC706" s="46">
        <v>114872</v>
      </c>
    </row>
    <row r="707" spans="1:55" x14ac:dyDescent="0.25">
      <c r="A707" s="49" t="s">
        <v>3123</v>
      </c>
      <c r="B707" s="38" t="s">
        <v>1695</v>
      </c>
      <c r="C707" s="45" t="s">
        <v>2374</v>
      </c>
      <c r="D707" s="46">
        <v>530</v>
      </c>
      <c r="E707" s="80">
        <v>3501</v>
      </c>
      <c r="F707" s="46">
        <v>379.178</v>
      </c>
      <c r="G707" s="46">
        <v>21.192599999999999</v>
      </c>
      <c r="H707" s="46">
        <v>334</v>
      </c>
      <c r="I707" s="46">
        <v>408</v>
      </c>
      <c r="J707" s="46">
        <v>1550.89</v>
      </c>
      <c r="K707" s="46">
        <v>7.0919100000000004</v>
      </c>
      <c r="L707" s="46">
        <v>1540</v>
      </c>
      <c r="M707" s="46">
        <v>1570</v>
      </c>
      <c r="N707" s="46">
        <v>79.565799999999996</v>
      </c>
      <c r="O707" s="46">
        <v>58.111199999999997</v>
      </c>
      <c r="P707" s="46">
        <v>5</v>
      </c>
      <c r="Q707" s="46">
        <v>200</v>
      </c>
      <c r="R707" s="46">
        <v>28.4499</v>
      </c>
      <c r="S707" s="46">
        <v>6.9486299999999996</v>
      </c>
      <c r="T707" s="46">
        <v>8</v>
      </c>
      <c r="U707" s="46">
        <v>33</v>
      </c>
      <c r="V707" s="46">
        <v>88.645200000000003</v>
      </c>
      <c r="W707" s="46">
        <v>10.8628</v>
      </c>
      <c r="X707" s="46">
        <v>60</v>
      </c>
      <c r="Y707" s="46">
        <v>100</v>
      </c>
      <c r="Z707" s="46">
        <v>584.41499999999996</v>
      </c>
      <c r="AA707" s="46">
        <v>33.4452</v>
      </c>
      <c r="AB707" s="46">
        <v>469</v>
      </c>
      <c r="AC707" s="46">
        <v>654</v>
      </c>
      <c r="AD707" s="46">
        <v>2046040</v>
      </c>
      <c r="AE707" s="46">
        <v>441.137</v>
      </c>
      <c r="AF707" s="46">
        <v>24.613299999999999</v>
      </c>
      <c r="AG707" s="46">
        <v>356</v>
      </c>
      <c r="AH707" s="46">
        <v>493</v>
      </c>
      <c r="AI707" s="46">
        <v>1544420</v>
      </c>
      <c r="AJ707" s="46">
        <v>403.62200000000001</v>
      </c>
      <c r="AK707" s="46">
        <v>22.3736</v>
      </c>
      <c r="AL707" s="46">
        <v>327</v>
      </c>
      <c r="AM707" s="46">
        <v>451</v>
      </c>
      <c r="AN707" s="46">
        <v>1413080</v>
      </c>
      <c r="AO707" s="46">
        <v>1.0693900000000001</v>
      </c>
      <c r="AP707" s="46">
        <v>0.45310800000000001</v>
      </c>
      <c r="AQ707" s="46">
        <v>0.224629</v>
      </c>
      <c r="AR707" s="46">
        <v>2.6070000000000002</v>
      </c>
      <c r="AS707" s="46">
        <v>3743.92</v>
      </c>
      <c r="AT707" s="46">
        <v>1.1620600000000001</v>
      </c>
      <c r="AU707" s="46">
        <v>0.242475</v>
      </c>
      <c r="AV707" s="46">
        <v>2.7647699999999999</v>
      </c>
      <c r="AW707" s="46">
        <v>0.48205999999999999</v>
      </c>
      <c r="AX707" s="46">
        <v>4068.37</v>
      </c>
      <c r="AY707" s="46">
        <v>1.93449</v>
      </c>
      <c r="AZ707" s="46">
        <v>0.68664099999999995</v>
      </c>
      <c r="BA707" s="46">
        <v>0.37837599999999999</v>
      </c>
      <c r="BB707" s="46">
        <v>3.9834399999999999</v>
      </c>
      <c r="BC707" s="46">
        <v>6772.65</v>
      </c>
    </row>
    <row r="708" spans="1:55" x14ac:dyDescent="0.25">
      <c r="A708" s="49" t="s">
        <v>3124</v>
      </c>
      <c r="B708" s="38" t="s">
        <v>858</v>
      </c>
      <c r="C708" s="45" t="s">
        <v>2375</v>
      </c>
      <c r="D708" s="46">
        <v>531</v>
      </c>
      <c r="E708" s="80">
        <v>9304</v>
      </c>
      <c r="F708" s="46">
        <v>598.38</v>
      </c>
      <c r="G708" s="46">
        <v>102.577</v>
      </c>
      <c r="H708" s="46">
        <v>432</v>
      </c>
      <c r="I708" s="46">
        <v>818</v>
      </c>
      <c r="J708" s="46">
        <v>1338.42</v>
      </c>
      <c r="K708" s="46">
        <v>23.868600000000001</v>
      </c>
      <c r="L708" s="46">
        <v>1290</v>
      </c>
      <c r="M708" s="46">
        <v>1379</v>
      </c>
      <c r="N708" s="46">
        <v>105.595</v>
      </c>
      <c r="O708" s="46">
        <v>35.085299999999997</v>
      </c>
      <c r="P708" s="46">
        <v>32</v>
      </c>
      <c r="Q708" s="46">
        <v>200</v>
      </c>
      <c r="R708" s="46">
        <v>22.274899999999999</v>
      </c>
      <c r="S708" s="46">
        <v>5.1346699999999998</v>
      </c>
      <c r="T708" s="46">
        <v>3</v>
      </c>
      <c r="U708" s="46">
        <v>45</v>
      </c>
      <c r="V708" s="46">
        <v>76.705299999999994</v>
      </c>
      <c r="W708" s="46">
        <v>11.196300000000001</v>
      </c>
      <c r="X708" s="46">
        <v>40</v>
      </c>
      <c r="Y708" s="46">
        <v>100</v>
      </c>
      <c r="Z708" s="46">
        <v>976.39599999999996</v>
      </c>
      <c r="AA708" s="46">
        <v>178.315</v>
      </c>
      <c r="AB708" s="46">
        <v>711</v>
      </c>
      <c r="AC708" s="46">
        <v>1423</v>
      </c>
      <c r="AD708" s="46">
        <v>9084390</v>
      </c>
      <c r="AE708" s="46">
        <v>739.90800000000002</v>
      </c>
      <c r="AF708" s="46">
        <v>133.88</v>
      </c>
      <c r="AG708" s="46">
        <v>540</v>
      </c>
      <c r="AH708" s="46">
        <v>1074</v>
      </c>
      <c r="AI708" s="46">
        <v>6884100</v>
      </c>
      <c r="AJ708" s="46">
        <v>677.82399999999996</v>
      </c>
      <c r="AK708" s="46">
        <v>122.325</v>
      </c>
      <c r="AL708" s="46">
        <v>495</v>
      </c>
      <c r="AM708" s="46">
        <v>982</v>
      </c>
      <c r="AN708" s="46">
        <v>6306470</v>
      </c>
      <c r="AO708" s="46">
        <v>9.2954799999999995</v>
      </c>
      <c r="AP708" s="46">
        <v>3.8614999999999999</v>
      </c>
      <c r="AQ708" s="46">
        <v>4.0606600000000004</v>
      </c>
      <c r="AR708" s="46">
        <v>39.714300000000001</v>
      </c>
      <c r="AS708" s="46">
        <v>86485.2</v>
      </c>
      <c r="AT708" s="46">
        <v>9.6838999999999995</v>
      </c>
      <c r="AU708" s="46">
        <v>4.2722100000000003</v>
      </c>
      <c r="AV708" s="46">
        <v>41.2622</v>
      </c>
      <c r="AW708" s="46">
        <v>4.0083799999999998</v>
      </c>
      <c r="AX708" s="46">
        <v>90099</v>
      </c>
      <c r="AY708" s="46">
        <v>13.214399999999999</v>
      </c>
      <c r="AZ708" s="46">
        <v>5.4639300000000004</v>
      </c>
      <c r="BA708" s="46">
        <v>6.10947</v>
      </c>
      <c r="BB708" s="46">
        <v>55.4574</v>
      </c>
      <c r="BC708" s="46">
        <v>122947</v>
      </c>
    </row>
    <row r="709" spans="1:55" x14ac:dyDescent="0.25">
      <c r="A709" s="49" t="s">
        <v>3125</v>
      </c>
      <c r="B709" s="38" t="s">
        <v>824</v>
      </c>
      <c r="C709" s="45" t="s">
        <v>2376</v>
      </c>
      <c r="D709" s="46">
        <v>533</v>
      </c>
      <c r="E709" s="80">
        <v>22378</v>
      </c>
      <c r="F709" s="46">
        <v>354.98599999999999</v>
      </c>
      <c r="G709" s="46">
        <v>15.9152</v>
      </c>
      <c r="H709" s="46">
        <v>331</v>
      </c>
      <c r="I709" s="46">
        <v>425</v>
      </c>
      <c r="J709" s="46">
        <v>1437.57</v>
      </c>
      <c r="K709" s="46">
        <v>8.8983100000000004</v>
      </c>
      <c r="L709" s="46">
        <v>1421</v>
      </c>
      <c r="M709" s="46">
        <v>1459</v>
      </c>
      <c r="N709" s="46">
        <v>164.07</v>
      </c>
      <c r="O709" s="46">
        <v>38.281100000000002</v>
      </c>
      <c r="P709" s="46">
        <v>5</v>
      </c>
      <c r="Q709" s="46">
        <v>200</v>
      </c>
      <c r="R709" s="46">
        <v>24.3553</v>
      </c>
      <c r="S709" s="46">
        <v>2.0192600000000001</v>
      </c>
      <c r="T709" s="46">
        <v>15</v>
      </c>
      <c r="U709" s="46">
        <v>26</v>
      </c>
      <c r="V709" s="46">
        <v>87.914900000000003</v>
      </c>
      <c r="W709" s="46">
        <v>12.3506</v>
      </c>
      <c r="X709" s="46">
        <v>60</v>
      </c>
      <c r="Y709" s="46">
        <v>100</v>
      </c>
      <c r="Z709" s="46">
        <v>651.51900000000001</v>
      </c>
      <c r="AA709" s="46">
        <v>44.950400000000002</v>
      </c>
      <c r="AB709" s="46">
        <v>533</v>
      </c>
      <c r="AC709" s="46">
        <v>795</v>
      </c>
      <c r="AD709" s="46">
        <v>14579700</v>
      </c>
      <c r="AE709" s="46">
        <v>491.88099999999997</v>
      </c>
      <c r="AF709" s="46">
        <v>32.972000000000001</v>
      </c>
      <c r="AG709" s="46">
        <v>405</v>
      </c>
      <c r="AH709" s="46">
        <v>599</v>
      </c>
      <c r="AI709" s="46">
        <v>11007300</v>
      </c>
      <c r="AJ709" s="46">
        <v>450.08100000000002</v>
      </c>
      <c r="AK709" s="46">
        <v>29.901900000000001</v>
      </c>
      <c r="AL709" s="46">
        <v>371</v>
      </c>
      <c r="AM709" s="46">
        <v>547</v>
      </c>
      <c r="AN709" s="46">
        <v>10071900</v>
      </c>
      <c r="AO709" s="46">
        <v>1.7127399999999999</v>
      </c>
      <c r="AP709" s="46">
        <v>0.37358799999999998</v>
      </c>
      <c r="AQ709" s="46">
        <v>0.355852</v>
      </c>
      <c r="AR709" s="46">
        <v>3.5003000000000002</v>
      </c>
      <c r="AS709" s="46">
        <v>38327.599999999999</v>
      </c>
      <c r="AT709" s="46">
        <v>1.83728</v>
      </c>
      <c r="AU709" s="46">
        <v>0.37850800000000001</v>
      </c>
      <c r="AV709" s="46">
        <v>3.6856</v>
      </c>
      <c r="AW709" s="46">
        <v>0.38723999999999997</v>
      </c>
      <c r="AX709" s="46">
        <v>41114.699999999997</v>
      </c>
      <c r="AY709" s="46">
        <v>2.8589199999999999</v>
      </c>
      <c r="AZ709" s="46">
        <v>0.51237999999999995</v>
      </c>
      <c r="BA709" s="46">
        <v>0.58174700000000001</v>
      </c>
      <c r="BB709" s="46">
        <v>5.3123399999999998</v>
      </c>
      <c r="BC709" s="46">
        <v>63977</v>
      </c>
    </row>
    <row r="710" spans="1:55" x14ac:dyDescent="0.25">
      <c r="A710" s="49" t="s">
        <v>3126</v>
      </c>
      <c r="B710" s="38" t="s">
        <v>266</v>
      </c>
      <c r="C710" s="45" t="s">
        <v>2377</v>
      </c>
      <c r="D710" s="46">
        <v>534</v>
      </c>
      <c r="E710" s="80">
        <v>22537</v>
      </c>
      <c r="F710" s="46">
        <v>733.34199999999998</v>
      </c>
      <c r="G710" s="46">
        <v>26.138000000000002</v>
      </c>
      <c r="H710" s="46">
        <v>693</v>
      </c>
      <c r="I710" s="46">
        <v>789</v>
      </c>
      <c r="J710" s="46">
        <v>1066.1600000000001</v>
      </c>
      <c r="K710" s="46">
        <v>5.7803899999999997</v>
      </c>
      <c r="L710" s="46">
        <v>1054</v>
      </c>
      <c r="M710" s="46">
        <v>1079</v>
      </c>
      <c r="N710" s="46">
        <v>192.619</v>
      </c>
      <c r="O710" s="46">
        <v>25.235199999999999</v>
      </c>
      <c r="P710" s="46">
        <v>75</v>
      </c>
      <c r="Q710" s="46">
        <v>200</v>
      </c>
      <c r="R710" s="46">
        <v>7.6528400000000003</v>
      </c>
      <c r="S710" s="46">
        <v>6.3939000000000004</v>
      </c>
      <c r="T710" s="46">
        <v>3</v>
      </c>
      <c r="U710" s="46">
        <v>33</v>
      </c>
      <c r="V710" s="46">
        <v>66.709000000000003</v>
      </c>
      <c r="W710" s="46">
        <v>22.4648</v>
      </c>
      <c r="X710" s="46">
        <v>13</v>
      </c>
      <c r="Y710" s="46">
        <v>100</v>
      </c>
      <c r="Z710" s="46">
        <v>1723.05</v>
      </c>
      <c r="AA710" s="46">
        <v>227.446</v>
      </c>
      <c r="AB710" s="46">
        <v>1268</v>
      </c>
      <c r="AC710" s="46">
        <v>2183</v>
      </c>
      <c r="AD710" s="46">
        <v>38832400</v>
      </c>
      <c r="AE710" s="46">
        <v>1306.5999999999999</v>
      </c>
      <c r="AF710" s="46">
        <v>166.59299999999999</v>
      </c>
      <c r="AG710" s="46">
        <v>972</v>
      </c>
      <c r="AH710" s="46">
        <v>1645</v>
      </c>
      <c r="AI710" s="46">
        <v>29446700</v>
      </c>
      <c r="AJ710" s="46">
        <v>1197.25</v>
      </c>
      <c r="AK710" s="46">
        <v>151.00700000000001</v>
      </c>
      <c r="AL710" s="46">
        <v>894</v>
      </c>
      <c r="AM710" s="46">
        <v>1505</v>
      </c>
      <c r="AN710" s="46">
        <v>26982500</v>
      </c>
      <c r="AO710" s="46">
        <v>25.8278</v>
      </c>
      <c r="AP710" s="46">
        <v>5.1169099999999998</v>
      </c>
      <c r="AQ710" s="46">
        <v>11.015499999999999</v>
      </c>
      <c r="AR710" s="46">
        <v>41.723100000000002</v>
      </c>
      <c r="AS710" s="46">
        <v>582080</v>
      </c>
      <c r="AT710" s="46">
        <v>26.8459</v>
      </c>
      <c r="AU710" s="46">
        <v>11.468400000000001</v>
      </c>
      <c r="AV710" s="46">
        <v>43.422400000000003</v>
      </c>
      <c r="AW710" s="46">
        <v>5.3222300000000002</v>
      </c>
      <c r="AX710" s="46">
        <v>605027</v>
      </c>
      <c r="AY710" s="46">
        <v>37.250399999999999</v>
      </c>
      <c r="AZ710" s="46">
        <v>7.0877800000000004</v>
      </c>
      <c r="BA710" s="46">
        <v>16.547999999999998</v>
      </c>
      <c r="BB710" s="46">
        <v>58.923000000000002</v>
      </c>
      <c r="BC710" s="46">
        <v>839512</v>
      </c>
    </row>
    <row r="711" spans="1:55" x14ac:dyDescent="0.25">
      <c r="A711" s="49" t="s">
        <v>3127</v>
      </c>
      <c r="B711" s="38" t="s">
        <v>627</v>
      </c>
      <c r="C711" s="45" t="s">
        <v>2378</v>
      </c>
      <c r="D711" s="46">
        <v>535</v>
      </c>
      <c r="E711" s="80">
        <v>24192</v>
      </c>
      <c r="F711" s="46">
        <v>300.19099999999997</v>
      </c>
      <c r="G711" s="46">
        <v>9.8075899999999994</v>
      </c>
      <c r="H711" s="46">
        <v>283</v>
      </c>
      <c r="I711" s="46">
        <v>325</v>
      </c>
      <c r="J711" s="46">
        <v>1340.67</v>
      </c>
      <c r="K711" s="46">
        <v>6.6950099999999999</v>
      </c>
      <c r="L711" s="46">
        <v>1327</v>
      </c>
      <c r="M711" s="46">
        <v>1357</v>
      </c>
      <c r="N711" s="46">
        <v>200</v>
      </c>
      <c r="O711" s="46">
        <v>0</v>
      </c>
      <c r="P711" s="46">
        <v>200</v>
      </c>
      <c r="Q711" s="46">
        <v>200</v>
      </c>
      <c r="R711" s="46">
        <v>13.7058</v>
      </c>
      <c r="S711" s="46">
        <v>7.5603899999999999</v>
      </c>
      <c r="T711" s="46">
        <v>5</v>
      </c>
      <c r="U711" s="46">
        <v>45</v>
      </c>
      <c r="V711" s="46">
        <v>57.8294</v>
      </c>
      <c r="W711" s="46">
        <v>8.4793000000000003</v>
      </c>
      <c r="X711" s="46">
        <v>47</v>
      </c>
      <c r="Y711" s="46">
        <v>100</v>
      </c>
      <c r="Z711" s="46">
        <v>582.03300000000002</v>
      </c>
      <c r="AA711" s="46">
        <v>28.697199999999999</v>
      </c>
      <c r="AB711" s="46">
        <v>522</v>
      </c>
      <c r="AC711" s="46">
        <v>732</v>
      </c>
      <c r="AD711" s="46">
        <v>14058400</v>
      </c>
      <c r="AE711" s="46">
        <v>442.14299999999997</v>
      </c>
      <c r="AF711" s="46">
        <v>21.1067</v>
      </c>
      <c r="AG711" s="46">
        <v>398</v>
      </c>
      <c r="AH711" s="46">
        <v>552</v>
      </c>
      <c r="AI711" s="46">
        <v>10679500</v>
      </c>
      <c r="AJ711" s="46">
        <v>405.36</v>
      </c>
      <c r="AK711" s="46">
        <v>19.156500000000001</v>
      </c>
      <c r="AL711" s="46">
        <v>365</v>
      </c>
      <c r="AM711" s="46">
        <v>504</v>
      </c>
      <c r="AN711" s="46">
        <v>9791050</v>
      </c>
      <c r="AO711" s="46">
        <v>2.0604300000000002</v>
      </c>
      <c r="AP711" s="46">
        <v>0.32961699999999999</v>
      </c>
      <c r="AQ711" s="46">
        <v>1.3932</v>
      </c>
      <c r="AR711" s="46">
        <v>3.58412</v>
      </c>
      <c r="AS711" s="46">
        <v>49767.6</v>
      </c>
      <c r="AT711" s="46">
        <v>2.20241</v>
      </c>
      <c r="AU711" s="46">
        <v>1.51041</v>
      </c>
      <c r="AV711" s="46">
        <v>3.7834500000000002</v>
      </c>
      <c r="AW711" s="46">
        <v>0.34218799999999999</v>
      </c>
      <c r="AX711" s="46">
        <v>53197</v>
      </c>
      <c r="AY711" s="46">
        <v>3.29345</v>
      </c>
      <c r="AZ711" s="46">
        <v>0.43665199999999998</v>
      </c>
      <c r="BA711" s="46">
        <v>2.3994200000000001</v>
      </c>
      <c r="BB711" s="46">
        <v>5.2922700000000003</v>
      </c>
      <c r="BC711" s="46">
        <v>79550.100000000006</v>
      </c>
    </row>
    <row r="713" spans="1:55" x14ac:dyDescent="0.25">
      <c r="C713">
        <f t="shared" ref="C713:AH713" si="0">IF(RIGHT(C3,3)=RIGHT(C714,3),1,0)</f>
        <v>0</v>
      </c>
      <c r="D713">
        <f t="shared" si="0"/>
        <v>1</v>
      </c>
      <c r="E713">
        <f t="shared" si="0"/>
        <v>0</v>
      </c>
      <c r="F713">
        <f t="shared" si="0"/>
        <v>1</v>
      </c>
      <c r="G713">
        <f t="shared" si="0"/>
        <v>1</v>
      </c>
      <c r="H713">
        <f t="shared" si="0"/>
        <v>1</v>
      </c>
      <c r="I713">
        <f t="shared" si="0"/>
        <v>1</v>
      </c>
      <c r="J713">
        <f t="shared" si="0"/>
        <v>1</v>
      </c>
      <c r="K713">
        <f t="shared" si="0"/>
        <v>1</v>
      </c>
      <c r="L713">
        <f t="shared" si="0"/>
        <v>1</v>
      </c>
      <c r="M713">
        <f t="shared" si="0"/>
        <v>1</v>
      </c>
      <c r="N713">
        <f t="shared" si="0"/>
        <v>1</v>
      </c>
      <c r="O713">
        <f t="shared" si="0"/>
        <v>1</v>
      </c>
      <c r="P713">
        <f t="shared" si="0"/>
        <v>1</v>
      </c>
      <c r="Q713">
        <f t="shared" si="0"/>
        <v>1</v>
      </c>
      <c r="R713">
        <f t="shared" si="0"/>
        <v>1</v>
      </c>
      <c r="S713">
        <f t="shared" si="0"/>
        <v>1</v>
      </c>
      <c r="T713">
        <f t="shared" si="0"/>
        <v>1</v>
      </c>
      <c r="U713">
        <f t="shared" si="0"/>
        <v>1</v>
      </c>
      <c r="V713">
        <f t="shared" si="0"/>
        <v>1</v>
      </c>
      <c r="W713">
        <f t="shared" si="0"/>
        <v>1</v>
      </c>
      <c r="X713">
        <f t="shared" si="0"/>
        <v>1</v>
      </c>
      <c r="Y713">
        <f t="shared" si="0"/>
        <v>1</v>
      </c>
      <c r="Z713">
        <f t="shared" si="0"/>
        <v>1</v>
      </c>
      <c r="AA713">
        <f t="shared" si="0"/>
        <v>1</v>
      </c>
      <c r="AB713">
        <f t="shared" si="0"/>
        <v>1</v>
      </c>
      <c r="AC713">
        <f t="shared" si="0"/>
        <v>1</v>
      </c>
      <c r="AD713">
        <f t="shared" si="0"/>
        <v>1</v>
      </c>
      <c r="AE713">
        <f t="shared" si="0"/>
        <v>1</v>
      </c>
      <c r="AF713">
        <f t="shared" si="0"/>
        <v>1</v>
      </c>
      <c r="AG713">
        <f t="shared" si="0"/>
        <v>1</v>
      </c>
      <c r="AH713">
        <f t="shared" si="0"/>
        <v>1</v>
      </c>
      <c r="AI713">
        <f t="shared" ref="AI713:BC713" si="1">IF(RIGHT(AI3,3)=RIGHT(AI714,3),1,0)</f>
        <v>1</v>
      </c>
      <c r="AJ713">
        <f t="shared" si="1"/>
        <v>1</v>
      </c>
      <c r="AK713">
        <f t="shared" si="1"/>
        <v>1</v>
      </c>
      <c r="AL713">
        <f t="shared" si="1"/>
        <v>1</v>
      </c>
      <c r="AM713">
        <f t="shared" si="1"/>
        <v>1</v>
      </c>
      <c r="AN713">
        <f t="shared" si="1"/>
        <v>1</v>
      </c>
      <c r="AO713">
        <f t="shared" si="1"/>
        <v>1</v>
      </c>
      <c r="AP713">
        <f t="shared" si="1"/>
        <v>1</v>
      </c>
      <c r="AQ713">
        <f t="shared" si="1"/>
        <v>1</v>
      </c>
      <c r="AR713">
        <f t="shared" si="1"/>
        <v>1</v>
      </c>
      <c r="AS713">
        <f t="shared" si="1"/>
        <v>1</v>
      </c>
      <c r="AT713">
        <f t="shared" si="1"/>
        <v>1</v>
      </c>
      <c r="AU713">
        <f t="shared" si="1"/>
        <v>0</v>
      </c>
      <c r="AV713">
        <f t="shared" si="1"/>
        <v>0</v>
      </c>
      <c r="AW713">
        <f t="shared" si="1"/>
        <v>0</v>
      </c>
      <c r="AX713">
        <f t="shared" si="1"/>
        <v>1</v>
      </c>
      <c r="AY713">
        <f t="shared" si="1"/>
        <v>1</v>
      </c>
      <c r="AZ713">
        <f t="shared" si="1"/>
        <v>1</v>
      </c>
      <c r="BA713">
        <f t="shared" si="1"/>
        <v>1</v>
      </c>
      <c r="BB713">
        <f t="shared" si="1"/>
        <v>1</v>
      </c>
      <c r="BC713">
        <f t="shared" si="1"/>
        <v>1</v>
      </c>
    </row>
    <row r="714" spans="1:55" s="13" customFormat="1" x14ac:dyDescent="0.25">
      <c r="B714" s="37"/>
      <c r="C714" s="44" t="s">
        <v>1855</v>
      </c>
      <c r="D714" s="44" t="s">
        <v>10</v>
      </c>
      <c r="E714" s="44" t="s">
        <v>11</v>
      </c>
      <c r="F714" s="44" t="s">
        <v>1856</v>
      </c>
      <c r="G714" s="44" t="s">
        <v>1857</v>
      </c>
      <c r="H714" s="44" t="s">
        <v>1858</v>
      </c>
      <c r="I714" s="44" t="s">
        <v>1859</v>
      </c>
      <c r="J714" s="44" t="s">
        <v>1860</v>
      </c>
      <c r="K714" s="44" t="s">
        <v>1861</v>
      </c>
      <c r="L714" s="44" t="s">
        <v>1862</v>
      </c>
      <c r="M714" s="44" t="s">
        <v>1863</v>
      </c>
      <c r="N714" s="44" t="s">
        <v>1864</v>
      </c>
      <c r="O714" s="44" t="s">
        <v>1865</v>
      </c>
      <c r="P714" s="44" t="s">
        <v>1866</v>
      </c>
      <c r="Q714" s="44" t="s">
        <v>1867</v>
      </c>
      <c r="R714" s="44" t="s">
        <v>1868</v>
      </c>
      <c r="S714" s="44" t="s">
        <v>1869</v>
      </c>
      <c r="T714" s="44" t="s">
        <v>1870</v>
      </c>
      <c r="U714" s="44" t="s">
        <v>1871</v>
      </c>
      <c r="V714" s="44" t="s">
        <v>1872</v>
      </c>
      <c r="W714" s="44" t="s">
        <v>1873</v>
      </c>
      <c r="X714" s="44" t="s">
        <v>1874</v>
      </c>
      <c r="Y714" s="44" t="s">
        <v>1875</v>
      </c>
      <c r="Z714" s="44" t="s">
        <v>1876</v>
      </c>
      <c r="AA714" s="44" t="s">
        <v>1877</v>
      </c>
      <c r="AB714" s="44" t="s">
        <v>1878</v>
      </c>
      <c r="AC714" s="44" t="s">
        <v>1879</v>
      </c>
      <c r="AD714" s="44" t="s">
        <v>1880</v>
      </c>
      <c r="AE714" s="44" t="s">
        <v>1881</v>
      </c>
      <c r="AF714" s="44" t="s">
        <v>1882</v>
      </c>
      <c r="AG714" s="44" t="s">
        <v>1883</v>
      </c>
      <c r="AH714" s="44" t="s">
        <v>1884</v>
      </c>
      <c r="AI714" s="44" t="s">
        <v>1885</v>
      </c>
      <c r="AJ714" s="44" t="s">
        <v>1886</v>
      </c>
      <c r="AK714" s="44" t="s">
        <v>1887</v>
      </c>
      <c r="AL714" s="44" t="s">
        <v>1888</v>
      </c>
      <c r="AM714" s="44" t="s">
        <v>1889</v>
      </c>
      <c r="AN714" s="44" t="s">
        <v>1890</v>
      </c>
      <c r="AO714" s="44" t="s">
        <v>1891</v>
      </c>
      <c r="AP714" s="44" t="s">
        <v>1892</v>
      </c>
      <c r="AQ714" s="44" t="s">
        <v>1893</v>
      </c>
      <c r="AR714" s="44" t="s">
        <v>1894</v>
      </c>
      <c r="AS714" s="44" t="s">
        <v>1895</v>
      </c>
      <c r="AT714" s="44" t="s">
        <v>1896</v>
      </c>
      <c r="AU714" s="44" t="s">
        <v>1897</v>
      </c>
      <c r="AV714" s="44" t="s">
        <v>1898</v>
      </c>
      <c r="AW714" s="44" t="s">
        <v>1899</v>
      </c>
      <c r="AX714" s="44" t="s">
        <v>1900</v>
      </c>
      <c r="AY714" s="44" t="s">
        <v>1901</v>
      </c>
      <c r="AZ714" s="44" t="s">
        <v>1902</v>
      </c>
      <c r="BA714" s="44" t="s">
        <v>1903</v>
      </c>
      <c r="BB714" s="44" t="s">
        <v>1904</v>
      </c>
      <c r="BC714" s="44" t="s">
        <v>1905</v>
      </c>
    </row>
  </sheetData>
  <sheetProtection password="EED5" sheet="1" objects="1" scenarios="1"/>
  <sortState ref="C232:BC720">
    <sortCondition ref="C232:C720"/>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c57e31c2-e23b-4dcf-89da-f20d86e48d87" xsi:nil="true"/>
    <Released xmlns="c57e31c2-e23b-4dcf-89da-f20d86e48d87" xsi:nil="true"/>
    <Document_x0020_ID xmlns="c57e31c2-e23b-4dcf-89da-f20d86e48d87" xsi:nil="true"/>
    <Custodian xmlns="c57e31c2-e23b-4dcf-89da-f20d86e48d87">SMK Branch, DEWNR</Custodian>
    <_Publisher xmlns="http://schemas.microsoft.com/sharepoint/v3/fields">Department of Environment, Water and Natural Resources </_Publisher>
    <KpiDescription xmlns="http://schemas.microsoft.com/sharepoint/v3" xsi:nil="true"/>
    <h4b670d3ccef4d2c9cb0fcbe4933e7cd xmlns="c57e31c2-e23b-4dcf-89da-f20d86e48d87">
      <Terms xmlns="http://schemas.microsoft.com/office/infopath/2007/PartnerControls">
        <TermInfo xmlns="http://schemas.microsoft.com/office/infopath/2007/PartnerControls">
          <TermName xmlns="http://schemas.microsoft.com/office/infopath/2007/PartnerControls">CC-BY</TermName>
          <TermId xmlns="http://schemas.microsoft.com/office/infopath/2007/PartnerControls">95b74406-3508-48c0-9fc2-aeef1ad213ea</TermId>
        </TermInfo>
      </Terms>
    </h4b670d3ccef4d2c9cb0fcbe4933e7cd>
    <URL xmlns="http://schemas.microsoft.com/sharepoint/v3">
      <Url xsi:nil="true"/>
      <Description xsi:nil="true"/>
    </URL>
    <Year_x0020_published xmlns="c57e31c2-e23b-4dcf-89da-f20d86e48d87">2013</Year_x0020_published>
    <j8f67cfa4f4249dd914c688dd5d31c93 xmlns="c57e31c2-e23b-4dcf-89da-f20d86e48d87" xsi:nil="true"/>
    <TaxCatchAll xmlns="c57e31c2-e23b-4dcf-89da-f20d86e48d87">
      <Value>196</Value>
      <Value>2</Value>
      <Value>587</Value>
      <Value>586</Value>
      <Value>585</Value>
      <Value>584</Value>
      <Value>583</Value>
      <Value>205</Value>
      <Value>580</Value>
      <Value>578</Value>
      <Value>279</Value>
      <Value>3</Value>
      <Value>129</Value>
      <Value>159</Value>
      <Value>233</Value>
      <Value>232</Value>
      <Value>230</Value>
      <Value>229</Value>
      <Value>228</Value>
      <Value>264</Value>
      <Value>226</Value>
      <Value>262</Value>
      <Value>185</Value>
      <Value>1</Value>
      <Value>259</Value>
    </TaxCatchAll>
    <c187d8d39a674e57ba321f20b4a5132f xmlns="c57e31c2-e23b-4dcf-89da-f20d86e48d87">
      <Terms xmlns="http://schemas.microsoft.com/office/infopath/2007/PartnerControls">
        <TermInfo xmlns="http://schemas.microsoft.com/office/infopath/2007/PartnerControls">
          <TermName xmlns="http://schemas.microsoft.com/office/infopath/2007/PartnerControls">Industries</TermName>
          <TermId xmlns="http://schemas.microsoft.com/office/infopath/2007/PartnerControls">b16ec048-ee12-46a3-bfa5-6fb4527e89b6</TermId>
        </TermInfo>
        <TermInfo xmlns="http://schemas.microsoft.com/office/infopath/2007/PartnerControls">
          <TermName xmlns="http://schemas.microsoft.com/office/infopath/2007/PartnerControls">Natural resource climate</TermName>
          <TermId xmlns="http://schemas.microsoft.com/office/infopath/2007/PartnerControls">3f40ce95-311b-435f-bdbd-0bc2adeb15e0</TermId>
        </TermInfo>
        <TermInfo xmlns="http://schemas.microsoft.com/office/infopath/2007/PartnerControls">
          <TermName xmlns="http://schemas.microsoft.com/office/infopath/2007/PartnerControls">Agriculture</TermName>
          <TermId xmlns="http://schemas.microsoft.com/office/infopath/2007/PartnerControls">093a30f1-4bdc-4e18-b20b-44443ff180ab</TermId>
        </TermInfo>
        <TermInfo xmlns="http://schemas.microsoft.com/office/infopath/2007/PartnerControls">
          <TermName xmlns="http://schemas.microsoft.com/office/infopath/2007/PartnerControls">Energy</TermName>
          <TermId xmlns="http://schemas.microsoft.com/office/infopath/2007/PartnerControls">3133fc0a-d907-4b57-8a5f-bc9943c9fa36</TermId>
        </TermInfo>
        <TermInfo xmlns="http://schemas.microsoft.com/office/infopath/2007/PartnerControls">
          <TermName xmlns="http://schemas.microsoft.com/office/infopath/2007/PartnerControls">Industry and mining</TermName>
          <TermId xmlns="http://schemas.microsoft.com/office/infopath/2007/PartnerControls">64cb018b-7cc1-406d-a088-e3c1cbb92dcc</TermId>
        </TermInfo>
        <TermInfo xmlns="http://schemas.microsoft.com/office/infopath/2007/PartnerControls">
          <TermName xmlns="http://schemas.microsoft.com/office/infopath/2007/PartnerControls">Land management</TermName>
          <TermId xmlns="http://schemas.microsoft.com/office/infopath/2007/PartnerControls">a856fbd2-36d0-42c2-acfc-57997c46ae2d</TermId>
        </TermInfo>
        <TermInfo xmlns="http://schemas.microsoft.com/office/infopath/2007/PartnerControls">
          <TermName xmlns="http://schemas.microsoft.com/office/infopath/2007/PartnerControls">Science and research</TermName>
          <TermId xmlns="http://schemas.microsoft.com/office/infopath/2007/PartnerControls">e73543a6-6707-4ba3-b9b5-39d32ffc22c6</TermId>
        </TermInfo>
        <TermInfo xmlns="http://schemas.microsoft.com/office/infopath/2007/PartnerControls">
          <TermName xmlns="http://schemas.microsoft.com/office/infopath/2007/PartnerControls">Native vegetation</TermName>
          <TermId xmlns="http://schemas.microsoft.com/office/infopath/2007/PartnerControls">da71a6a8-7723-4851-9f23-baf67d9b9d1a</TermId>
        </TermInfo>
        <TermInfo xmlns="http://schemas.microsoft.com/office/infopath/2007/PartnerControls">
          <TermName xmlns="http://schemas.microsoft.com/office/infopath/2007/PartnerControls">Carbon farming</TermName>
          <TermId xmlns="http://schemas.microsoft.com/office/infopath/2007/PartnerControls">371d7c3b-c969-40c5-9a7b-9f7ca0e5d3ed</TermId>
        </TermInfo>
      </Terms>
    </c187d8d39a674e57ba321f20b4a5132f>
    <ISBN xmlns="c57e31c2-e23b-4dcf-89da-f20d86e48d87" xsi:nil="true"/>
    <PublishingExpirationDate xmlns="http://schemas.microsoft.com/sharepoint/v3" xsi:nil="true"/>
    <b16043c6a75547b2a0a8f3ea382969cc xmlns="c57e31c2-e23b-4dcf-89da-f20d86e48d87">
      <Terms xmlns="http://schemas.microsoft.com/office/infopath/2007/PartnerControls"/>
    </b16043c6a75547b2a0a8f3ea382969cc>
    <PublishingStartDate xmlns="http://schemas.microsoft.com/sharepoint/v3" xsi:nil="true"/>
    <ka30330069d24a1e8c1a04e4680c071b xmlns="c57e31c2-e23b-4dcf-89da-f20d86e48d87">
      <Terms xmlns="http://schemas.microsoft.com/office/infopath/2007/PartnerControls">
        <TermInfo xmlns="http://schemas.microsoft.com/office/infopath/2007/PartnerControls">
          <TermName xmlns="http://schemas.microsoft.com/office/infopath/2007/PartnerControls">SA</TermName>
          <TermId xmlns="http://schemas.microsoft.com/office/infopath/2007/PartnerControls">bede4796-064e-4449-93fc-b6e7800b72a5</TermId>
        </TermInfo>
      </Terms>
    </ka30330069d24a1e8c1a04e4680c071b>
    <l227500c265548d4a2514876c1c2cf44 xmlns="c57e31c2-e23b-4dcf-89da-f20d86e48d87">
      <Terms xmlns="http://schemas.microsoft.com/office/infopath/2007/PartnerControls">
        <TermInfo xmlns="http://schemas.microsoft.com/office/infopath/2007/PartnerControls">
          <TermName xmlns="http://schemas.microsoft.com/office/infopath/2007/PartnerControls">Adelaide ＆ Mt Lofty Ranges</TermName>
          <TermId xmlns="http://schemas.microsoft.com/office/infopath/2007/PartnerControls">26bd94ee-aa6c-468b-9385-154ea2f75d90</TermId>
        </TermInfo>
        <TermInfo xmlns="http://schemas.microsoft.com/office/infopath/2007/PartnerControls">
          <TermName xmlns="http://schemas.microsoft.com/office/infopath/2007/PartnerControls">Green Adelaide</TermName>
          <TermId xmlns="http://schemas.microsoft.com/office/infopath/2007/PartnerControls">7805c144-4ab5-4c0b-8a5d-6777cc6e71b8</TermId>
        </TermInfo>
        <TermInfo xmlns="http://schemas.microsoft.com/office/infopath/2007/PartnerControls">
          <TermName xmlns="http://schemas.microsoft.com/office/infopath/2007/PartnerControls">Hills and Fleurieu</TermName>
          <TermId xmlns="http://schemas.microsoft.com/office/infopath/2007/PartnerControls">b077d24a-f2d6-40c2-a856-01c319385b11</TermId>
        </TermInfo>
        <TermInfo xmlns="http://schemas.microsoft.com/office/infopath/2007/PartnerControls">
          <TermName xmlns="http://schemas.microsoft.com/office/infopath/2007/PartnerControls">Eyre Peninsula</TermName>
          <TermId xmlns="http://schemas.microsoft.com/office/infopath/2007/PartnerControls">15aebcda-7bf4-4690-82df-c1182e566ea5</TermId>
        </TermInfo>
        <TermInfo xmlns="http://schemas.microsoft.com/office/infopath/2007/PartnerControls">
          <TermName xmlns="http://schemas.microsoft.com/office/infopath/2007/PartnerControls">Eyre Peninsula</TermName>
          <TermId xmlns="http://schemas.microsoft.com/office/infopath/2007/PartnerControls">9257aba3-737f-4e29-8c0e-0e8cd749810f</TermId>
        </TermInfo>
        <TermInfo xmlns="http://schemas.microsoft.com/office/infopath/2007/PartnerControls">
          <TermName xmlns="http://schemas.microsoft.com/office/infopath/2007/PartnerControls">Kangaroo Island</TermName>
          <TermId xmlns="http://schemas.microsoft.com/office/infopath/2007/PartnerControls">48c55e05-303f-4102-b1d7-ef628f98862c</TermId>
        </TermInfo>
        <TermInfo xmlns="http://schemas.microsoft.com/office/infopath/2007/PartnerControls">
          <TermName xmlns="http://schemas.microsoft.com/office/infopath/2007/PartnerControls">Kangaroo Island</TermName>
          <TermId xmlns="http://schemas.microsoft.com/office/infopath/2007/PartnerControls">b58edc2f-f885-40d1-a280-6f27c09c9f0d</TermId>
        </TermInfo>
        <TermInfo xmlns="http://schemas.microsoft.com/office/infopath/2007/PartnerControls">
          <TermName xmlns="http://schemas.microsoft.com/office/infopath/2007/PartnerControls">Northern ＆ Yorke</TermName>
          <TermId xmlns="http://schemas.microsoft.com/office/infopath/2007/PartnerControls">63a921e5-b3ab-414a-9b91-cf2a83fcb178</TermId>
        </TermInfo>
        <TermInfo xmlns="http://schemas.microsoft.com/office/infopath/2007/PartnerControls">
          <TermName xmlns="http://schemas.microsoft.com/office/infopath/2007/PartnerControls">Northern and Yorke</TermName>
          <TermId xmlns="http://schemas.microsoft.com/office/infopath/2007/PartnerControls">59a952c0-7b33-42d3-9ff9-5e4a5703db7f</TermId>
        </TermInfo>
        <TermInfo xmlns="http://schemas.microsoft.com/office/infopath/2007/PartnerControls">
          <TermName xmlns="http://schemas.microsoft.com/office/infopath/2007/PartnerControls">South Australian Murray-Darling Basin</TermName>
          <TermId xmlns="http://schemas.microsoft.com/office/infopath/2007/PartnerControls">823cbedf-63f6-4a5b-af3f-2e1ea6046ef5</TermId>
        </TermInfo>
        <TermInfo xmlns="http://schemas.microsoft.com/office/infopath/2007/PartnerControls">
          <TermName xmlns="http://schemas.microsoft.com/office/infopath/2007/PartnerControls">Murraylands and Riverland</TermName>
          <TermId xmlns="http://schemas.microsoft.com/office/infopath/2007/PartnerControls">0651cb68-cc0d-452d-b23e-54254b35241f</TermId>
        </TermInfo>
        <TermInfo xmlns="http://schemas.microsoft.com/office/infopath/2007/PartnerControls">
          <TermName xmlns="http://schemas.microsoft.com/office/infopath/2007/PartnerControls">South East</TermName>
          <TermId xmlns="http://schemas.microsoft.com/office/infopath/2007/PartnerControls">3ffeae7d-f95e-4055-a462-da4109936963</TermId>
        </TermInfo>
        <TermInfo xmlns="http://schemas.microsoft.com/office/infopath/2007/PartnerControls">
          <TermName xmlns="http://schemas.microsoft.com/office/infopath/2007/PartnerControls">Limestone Coast</TermName>
          <TermId xmlns="http://schemas.microsoft.com/office/infopath/2007/PartnerControls">265afbd8-2b7e-4a79-b449-ff8b5b820e37</TermId>
        </TermInfo>
      </Terms>
    </l227500c265548d4a2514876c1c2cf44>
    <m26a09bb7c604923bec5b8af2955f01c xmlns="c57e31c2-e23b-4dcf-89da-f20d86e48d8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cf2fe8d2-de5f-4980-93ff-5f23c0e3b522</TermId>
        </TermInfo>
      </Terms>
    </m26a09bb7c604923bec5b8af2955f01c>
    <b08ac377cc9e4dfaa180a06fe6b439b0 xmlns="c57e31c2-e23b-4dcf-89da-f20d86e48d87">
      <Terms xmlns="http://schemas.microsoft.com/office/infopath/2007/PartnerControls"/>
    </b08ac377cc9e4dfaa180a06fe6b439b0>
    <New_x0020_Window xmlns="c57e31c2-e23b-4dcf-89da-f20d86e48d87">true</New_x0020_Window>
    <UploadMethod xmlns="54859021-754b-4a42-bfa0-6b7c8b3aa86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Fact Sheet" ma:contentTypeID="0x010100F52C3F84A173454D99FB14E83FF8151D0103002DD117B67B76244AB84B5458FBD2AB37" ma:contentTypeVersion="17" ma:contentTypeDescription="" ma:contentTypeScope="" ma:versionID="b0c69e7764c2d25dad4aaaa03de802af">
  <xsd:schema xmlns:xsd="http://www.w3.org/2001/XMLSchema" xmlns:xs="http://www.w3.org/2001/XMLSchema" xmlns:p="http://schemas.microsoft.com/office/2006/metadata/properties" xmlns:ns1="http://schemas.microsoft.com/sharepoint/v3" xmlns:ns2="c57e31c2-e23b-4dcf-89da-f20d86e48d87" xmlns:ns3="http://schemas.microsoft.com/sharepoint/v3/fields" xmlns:ns4="54859021-754b-4a42-bfa0-6b7c8b3aa865" targetNamespace="http://schemas.microsoft.com/office/2006/metadata/properties" ma:root="true" ma:fieldsID="063266a550d795da4807e08f13cca2f9" ns1:_="" ns2:_="" ns3:_="" ns4:_="">
    <xsd:import namespace="http://schemas.microsoft.com/sharepoint/v3"/>
    <xsd:import namespace="c57e31c2-e23b-4dcf-89da-f20d86e48d87"/>
    <xsd:import namespace="http://schemas.microsoft.com/sharepoint/v3/fields"/>
    <xsd:import namespace="54859021-754b-4a42-bfa0-6b7c8b3aa865"/>
    <xsd:element name="properties">
      <xsd:complexType>
        <xsd:sequence>
          <xsd:element name="documentManagement">
            <xsd:complexType>
              <xsd:all>
                <xsd:element ref="ns2:Custodian" minOccurs="0"/>
                <xsd:element ref="ns2:Summary" minOccurs="0"/>
                <xsd:element ref="ns2:New_x0020_Window" minOccurs="0"/>
                <xsd:element ref="ns2:ISBN" minOccurs="0"/>
                <xsd:element ref="ns2:Released" minOccurs="0"/>
                <xsd:element ref="ns2:Document_x0020_ID" minOccurs="0"/>
                <xsd:element ref="ns3:_Publisher" minOccurs="0"/>
                <xsd:element ref="ns2:Year_x0020_published" minOccurs="0"/>
                <xsd:element ref="ns1:PublishingExpirationDate" minOccurs="0"/>
                <xsd:element ref="ns1:PublishingStartDate" minOccurs="0"/>
                <xsd:element ref="ns1:URL" minOccurs="0"/>
                <xsd:element ref="ns1:KpiDescription" minOccurs="0"/>
                <xsd:element ref="ns2:c187d8d39a674e57ba321f20b4a5132f" minOccurs="0"/>
                <xsd:element ref="ns2:b08ac377cc9e4dfaa180a06fe6b439b0" minOccurs="0"/>
                <xsd:element ref="ns2:j8f67cfa4f4249dd914c688dd5d31c93" minOccurs="0"/>
                <xsd:element ref="ns2:TaxCatchAll" minOccurs="0"/>
                <xsd:element ref="ns2:b16043c6a75547b2a0a8f3ea382969cc" minOccurs="0"/>
                <xsd:element ref="ns2:h4b670d3ccef4d2c9cb0fcbe4933e7cd" minOccurs="0"/>
                <xsd:element ref="ns2:ka30330069d24a1e8c1a04e4680c071b" minOccurs="0"/>
                <xsd:element ref="ns2:TaxCatchAllLabel" minOccurs="0"/>
                <xsd:element ref="ns2:l227500c265548d4a2514876c1c2cf44" minOccurs="0"/>
                <xsd:element ref="ns2:m26a09bb7c604923bec5b8af2955f01c" minOccurs="0"/>
                <xsd:element ref="ns4:UploadMetho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element name="PublishingStartDate" ma:index="15"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URL" ma:index="16"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KpiDescription" ma:index="17" nillable="true" ma:displayName="Description" ma:description="The description provides information about the purpose of the goal." ma:internalName="Kpi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7e31c2-e23b-4dcf-89da-f20d86e48d87" elementFormDefault="qualified">
    <xsd:import namespace="http://schemas.microsoft.com/office/2006/documentManagement/types"/>
    <xsd:import namespace="http://schemas.microsoft.com/office/infopath/2007/PartnerControls"/>
    <xsd:element name="Custodian" ma:index="2" nillable="true" ma:displayName="Custodian" ma:internalName="Custodian" ma:readOnly="false">
      <xsd:simpleType>
        <xsd:restriction base="dms:Text">
          <xsd:maxLength value="255"/>
        </xsd:restriction>
      </xsd:simpleType>
    </xsd:element>
    <xsd:element name="Summary" ma:index="5" nillable="true" ma:displayName="Summary" ma:internalName="Summary" ma:readOnly="false">
      <xsd:simpleType>
        <xsd:restriction base="dms:Note"/>
      </xsd:simpleType>
    </xsd:element>
    <xsd:element name="New_x0020_Window" ma:index="6" nillable="true" ma:displayName="New Window" ma:default="0" ma:internalName="New_x0020_Window" ma:readOnly="false">
      <xsd:simpleType>
        <xsd:restriction base="dms:Boolean"/>
      </xsd:simpleType>
    </xsd:element>
    <xsd:element name="ISBN" ma:index="7" nillable="true" ma:displayName="ISBN" ma:internalName="ISBN" ma:readOnly="false">
      <xsd:simpleType>
        <xsd:restriction base="dms:Text">
          <xsd:maxLength value="255"/>
        </xsd:restriction>
      </xsd:simpleType>
    </xsd:element>
    <xsd:element name="Released" ma:index="9" nillable="true" ma:displayName="Released" ma:format="DateOnly" ma:internalName="Released" ma:readOnly="false">
      <xsd:simpleType>
        <xsd:restriction base="dms:DateTime"/>
      </xsd:simpleType>
    </xsd:element>
    <xsd:element name="Document_x0020_ID" ma:index="10" nillable="true" ma:displayName="Document ID" ma:internalName="Document_x0020_ID" ma:readOnly="false">
      <xsd:simpleType>
        <xsd:restriction base="dms:Text">
          <xsd:maxLength value="255"/>
        </xsd:restriction>
      </xsd:simpleType>
    </xsd:element>
    <xsd:element name="Year_x0020_published" ma:index="13" nillable="true" ma:displayName="Year published" ma:internalName="Year_x0020_published" ma:readOnly="false">
      <xsd:simpleType>
        <xsd:restriction base="dms:Text">
          <xsd:maxLength value="255"/>
        </xsd:restriction>
      </xsd:simpleType>
    </xsd:element>
    <xsd:element name="c187d8d39a674e57ba321f20b4a5132f" ma:index="20" nillable="true" ma:taxonomy="true" ma:internalName="c187d8d39a674e57ba321f20b4a5132f" ma:taxonomyFieldName="Interest" ma:displayName="Interest" ma:readOnly="false" ma:default="" ma:fieldId="{c187d8d3-9a67-4e57-ba32-1f20b4a5132f}" ma:taxonomyMulti="true" ma:sspId="0a881ea3-a816-464e-81e8-67cf6c659130" ma:termSetId="b7ee6a0c-97e5-4c73-bd88-557fcbd709b6" ma:anchorId="00000000-0000-0000-0000-000000000000" ma:open="false" ma:isKeyword="false">
      <xsd:complexType>
        <xsd:sequence>
          <xsd:element ref="pc:Terms" minOccurs="0" maxOccurs="1"/>
        </xsd:sequence>
      </xsd:complexType>
    </xsd:element>
    <xsd:element name="b08ac377cc9e4dfaa180a06fe6b439b0" ma:index="21" nillable="true" ma:taxonomy="true" ma:internalName="b08ac377cc9e4dfaa180a06fe6b439b0" ma:taxonomyFieldName="Tags" ma:displayName="Tags" ma:readOnly="false" ma:fieldId="{b08ac377-cc9e-4dfa-a180-a06fe6b439b0}" ma:taxonomyMulti="true" ma:sspId="0a881ea3-a816-464e-81e8-67cf6c659130" ma:termSetId="331127b4-c7f7-4d53-ab00-8606bd2656df" ma:anchorId="00000000-0000-0000-0000-000000000000" ma:open="false" ma:isKeyword="false">
      <xsd:complexType>
        <xsd:sequence>
          <xsd:element ref="pc:Terms" minOccurs="0" maxOccurs="1"/>
        </xsd:sequence>
      </xsd:complexType>
    </xsd:element>
    <xsd:element name="j8f67cfa4f4249dd914c688dd5d31c93" ma:index="23" nillable="true" ma:displayName="DENR Security Classification_0" ma:hidden="true" ma:internalName="j8f67cfa4f4249dd914c688dd5d31c93" ma:readOnly="false">
      <xsd:simpleType>
        <xsd:restriction base="dms:Note"/>
      </xsd:simpleType>
    </xsd:element>
    <xsd:element name="TaxCatchAll" ma:index="24" nillable="true" ma:displayName="Taxonomy Catch All Column" ma:hidden="true" ma:list="{3b627e33-2917-422a-a26f-11cf9bc2509f}" ma:internalName="TaxCatchAll" ma:readOnly="false" ma:showField="CatchAllData" ma:web="3790bdcc-3a81-401a-88b6-9040708aa9a0">
      <xsd:complexType>
        <xsd:complexContent>
          <xsd:extension base="dms:MultiChoiceLookup">
            <xsd:sequence>
              <xsd:element name="Value" type="dms:Lookup" maxOccurs="unbounded" minOccurs="0" nillable="true"/>
            </xsd:sequence>
          </xsd:extension>
        </xsd:complexContent>
      </xsd:complexType>
    </xsd:element>
    <xsd:element name="b16043c6a75547b2a0a8f3ea382969cc" ma:index="28" nillable="true" ma:taxonomy="true" ma:internalName="b16043c6a75547b2a0a8f3ea382969cc" ma:taxonomyFieldName="NR_x0020_Connect_x0020_Tags" ma:displayName="NR Connect Tags" ma:readOnly="false" ma:fieldId="{b16043c6-a755-47b2-a0a8-f3ea382969cc}" ma:taxonomyMulti="true" ma:sspId="0a881ea3-a816-464e-81e8-67cf6c659130" ma:termSetId="331127b4-c7f7-4d53-ab00-8606bd2656df" ma:anchorId="00000000-0000-0000-0000-000000000000" ma:open="false" ma:isKeyword="false">
      <xsd:complexType>
        <xsd:sequence>
          <xsd:element ref="pc:Terms" minOccurs="0" maxOccurs="1"/>
        </xsd:sequence>
      </xsd:complexType>
    </xsd:element>
    <xsd:element name="h4b670d3ccef4d2c9cb0fcbe4933e7cd" ma:index="32" nillable="true" ma:taxonomy="true" ma:internalName="h4b670d3ccef4d2c9cb0fcbe4933e7cd" ma:taxonomyFieldName="License" ma:displayName="License" ma:readOnly="false" ma:default="1;#CC-BY|95b74406-3508-48c0-9fc2-aeef1ad213ea" ma:fieldId="{14b670d3-ccef-4d2c-9cb0-fcbe4933e7cd}" ma:sspId="0a881ea3-a816-464e-81e8-67cf6c659130" ma:termSetId="727fea0f-1370-4883-8ff6-d2a9f0e07bbb" ma:anchorId="00000000-0000-0000-0000-000000000000" ma:open="false" ma:isKeyword="false">
      <xsd:complexType>
        <xsd:sequence>
          <xsd:element ref="pc:Terms" minOccurs="0" maxOccurs="1"/>
        </xsd:sequence>
      </xsd:complexType>
    </xsd:element>
    <xsd:element name="ka30330069d24a1e8c1a04e4680c071b" ma:index="33" nillable="true" ma:taxonomy="true" ma:internalName="ka30330069d24a1e8c1a04e4680c071b" ma:taxonomyFieldName="Jurisdiction" ma:displayName="Jurisdiction" ma:readOnly="false" ma:default="2;#SA|bede4796-064e-4449-93fc-b6e7800b72a5" ma:fieldId="{4a303300-69d2-4a1e-8c1a-04e4680c071b}" ma:sspId="0a881ea3-a816-464e-81e8-67cf6c659130" ma:termSetId="651ce30a-5560-4159-a481-eca6f856efef" ma:anchorId="00000000-0000-0000-0000-000000000000" ma:open="false" ma:isKeyword="false">
      <xsd:complexType>
        <xsd:sequence>
          <xsd:element ref="pc:Terms" minOccurs="0" maxOccurs="1"/>
        </xsd:sequence>
      </xsd:complexType>
    </xsd:element>
    <xsd:element name="TaxCatchAllLabel" ma:index="34" nillable="true" ma:displayName="Taxonomy Catch All Column1" ma:hidden="true" ma:list="{3b627e33-2917-422a-a26f-11cf9bc2509f}" ma:internalName="TaxCatchAllLabel" ma:readOnly="true" ma:showField="CatchAllDataLabel" ma:web="3790bdcc-3a81-401a-88b6-9040708aa9a0">
      <xsd:complexType>
        <xsd:complexContent>
          <xsd:extension base="dms:MultiChoiceLookup">
            <xsd:sequence>
              <xsd:element name="Value" type="dms:Lookup" maxOccurs="unbounded" minOccurs="0" nillable="true"/>
            </xsd:sequence>
          </xsd:extension>
        </xsd:complexContent>
      </xsd:complexType>
    </xsd:element>
    <xsd:element name="l227500c265548d4a2514876c1c2cf44" ma:index="35" nillable="true" ma:taxonomy="true" ma:internalName="l227500c265548d4a2514876c1c2cf44" ma:taxonomyFieldName="GIS_x0020_Location" ma:displayName="GIS Location" ma:readOnly="false" ma:fieldId="{5227500c-2655-48d4-a251-4876c1c2cf44}" ma:taxonomyMulti="true" ma:sspId="0a881ea3-a816-464e-81e8-67cf6c659130" ma:termSetId="dbffe2f4-0a16-4696-acf8-ca6ed933d889" ma:anchorId="becde6e2-397d-44ba-a6b8-720da2b9a10f" ma:open="false" ma:isKeyword="false">
      <xsd:complexType>
        <xsd:sequence>
          <xsd:element ref="pc:Terms" minOccurs="0" maxOccurs="1"/>
        </xsd:sequence>
      </xsd:complexType>
    </xsd:element>
    <xsd:element name="m26a09bb7c604923bec5b8af2955f01c" ma:index="36" ma:taxonomy="true" ma:internalName="m26a09bb7c604923bec5b8af2955f01c" ma:taxonomyFieldName="Security_x0020_Classification" ma:displayName="Security Classification" ma:readOnly="false" ma:default="" ma:fieldId="{626a09bb-7c60-4923-bec5-b8af2955f01c}" ma:sspId="0a881ea3-a816-464e-81e8-67cf6c659130" ma:termSetId="6f0c10b4-31ca-4e5b-8b78-5a32f461cc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12" nillable="true" ma:displayName="Publisher" ma:description="The person, organization or service that published this resource" ma:internalName="_Publishe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859021-754b-4a42-bfa0-6b7c8b3aa865" elementFormDefault="qualified">
    <xsd:import namespace="http://schemas.microsoft.com/office/2006/documentManagement/types"/>
    <xsd:import namespace="http://schemas.microsoft.com/office/infopath/2007/PartnerControls"/>
    <xsd:element name="UploadMethod" ma:index="38" nillable="true" ma:displayName="UploadMethod" ma:hidden="true" ma:internalName="UploadMethod"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8" ma:displayName="Author"/>
        <xsd:element ref="dcterms:created" minOccurs="0" maxOccurs="1"/>
        <xsd:element ref="dc:identifier" minOccurs="0" maxOccurs="1"/>
        <xsd:element name="contentType" minOccurs="0" maxOccurs="1" type="xsd:string" ma:index="25"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a881ea3-a816-464e-81e8-67cf6c659130" ContentTypeId="0x010100F52C3F84A173454D99FB14E83FF8151D0103"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773EB9-92DC-44DB-8680-E6A1C4FA860F}"/>
</file>

<file path=customXml/itemProps2.xml><?xml version="1.0" encoding="utf-8"?>
<ds:datastoreItem xmlns:ds="http://schemas.openxmlformats.org/officeDocument/2006/customXml" ds:itemID="{5FC2C5AF-05EA-4C1E-8F50-FDBF4B231DBD}"/>
</file>

<file path=customXml/itemProps3.xml><?xml version="1.0" encoding="utf-8"?>
<ds:datastoreItem xmlns:ds="http://schemas.openxmlformats.org/officeDocument/2006/customXml" ds:itemID="{EAF17746-09C3-408F-B2B9-76DAF54D9491}"/>
</file>

<file path=customXml/itemProps4.xml><?xml version="1.0" encoding="utf-8"?>
<ds:datastoreItem xmlns:ds="http://schemas.openxmlformats.org/officeDocument/2006/customXml" ds:itemID="{A8C25B37-81E0-4617-A22A-AB28AB1FC8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Estimator</vt:lpstr>
      <vt:lpstr>ReferenceTables</vt:lpstr>
      <vt:lpstr>Stats_Lookup</vt:lpstr>
      <vt:lpstr>Estimator!Print_Area</vt:lpstr>
    </vt:vector>
  </TitlesOfParts>
  <Company>DENR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DEWNR carbon sequestration from revegetation estimator tool - version 1.1 (.xlsx)</dc:title>
  <dc:creator>Trevor Hobbs</dc:creator>
  <cp:lastModifiedBy>Bianca Turner</cp:lastModifiedBy>
  <cp:lastPrinted>2012-11-26T01:38:09Z</cp:lastPrinted>
  <dcterms:created xsi:type="dcterms:W3CDTF">2012-11-01T00:54:27Z</dcterms:created>
  <dcterms:modified xsi:type="dcterms:W3CDTF">2013-11-05T04:19:56Z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0x010100F52C3F84A173454D99FB14E83FF8151D0103002DD117B67B76244AB84B5458FBD2AB37</vt:lpwstr>
  </property>
  <property fmtid="{D5CDD505-2E9C-101B-9397-08002B2CF9AE}" pid="3" name="Interest">
    <vt:lpwstr>264;#Industries|b16ec048-ee12-46a3-bfa5-6fb4527e89b6;#279;#Natural resource climate|3f40ce95-311b-435f-bdbd-0bc2adeb15e0;#159;#Agriculture|093a30f1-4bdc-4e18-b20b-44443ff180ab;#205;#Energy|3133fc0a-d907-4b57-8a5f-bc9943c9fa36;#262;#Industry and mining|64cb018b-7cc1-406d-a088-e3c1cbb92dcc;#259;#Land management|a856fbd2-36d0-42c2-acfc-57997c46ae2d;#185;#Science and research|e73543a6-6707-4ba3-b9b5-39d32ffc22c6;#129;#Native vegetation|da71a6a8-7723-4851-9f23-baf67d9b9d1a;#196;#Carbon farming|371d7c3b-c969-40c5-9a7b-9f7ca0e5d3ed</vt:lpwstr>
  </property>
  <property fmtid="{D5CDD505-2E9C-101B-9397-08002B2CF9AE}" pid="4" name="GIS Location">
    <vt:lpwstr>226;#Adelaide ＆ Mt Lofty Ranges|26bd94ee-aa6c-468b-9385-154ea2f75d90;#585;#Green Adelaide|7805c144-4ab5-4c0b-8a5d-6777cc6e71b8;#586;#Hills and Fleurieu|b077d24a-f2d6-40c2-a856-01c319385b11;#228;#Eyre Peninsula|15aebcda-7bf4-4690-82df-c1182e566ea5;#580;#Eyre Peninsula|9257aba3-737f-4e29-8c0e-0e8cd749810f;#229;#Kangaroo Island|48c55e05-303f-4102-b1d7-ef628f98862c;#578;#Kangaroo Island|b58edc2f-f885-40d1-a280-6f27c09c9f0d;#230;#Northern ＆ Yorke|63a921e5-b3ab-414a-9b91-cf2a83fcb178;#583;#Northern and Yorke|59a952c0-7b33-42d3-9ff9-5e4a5703db7f;#232;#South Australian Murray-Darling Basin|823cbedf-63f6-4a5b-af3f-2e1ea6046ef5;#587;#Murraylands and Riverland|0651cb68-cc0d-452d-b23e-54254b35241f;#233;#South East|3ffeae7d-f95e-4055-a462-da4109936963;#584;#Limestone Coast|265afbd8-2b7e-4a79-b449-ff8b5b820e37</vt:lpwstr>
  </property>
  <property fmtid="{D5CDD505-2E9C-101B-9397-08002B2CF9AE}" pid="5" name="Jurisdiction">
    <vt:lpwstr>2;#SA|bede4796-064e-4449-93fc-b6e7800b72a5</vt:lpwstr>
  </property>
  <property fmtid="{D5CDD505-2E9C-101B-9397-08002B2CF9AE}" pid="6" name="NR Connect Tags">
    <vt:lpwstr/>
  </property>
  <property fmtid="{D5CDD505-2E9C-101B-9397-08002B2CF9AE}" pid="7" name="Security Classification">
    <vt:lpwstr>3;#Public|cf2fe8d2-de5f-4980-93ff-5f23c0e3b522</vt:lpwstr>
  </property>
  <property fmtid="{D5CDD505-2E9C-101B-9397-08002B2CF9AE}" pid="8" name="License">
    <vt:lpwstr>1;#CC-BY|95b74406-3508-48c0-9fc2-aeef1ad213ea</vt:lpwstr>
  </property>
  <property fmtid="{D5CDD505-2E9C-101B-9397-08002B2CF9AE}" pid="9" name="Tags">
    <vt:lpwstr/>
  </property>
  <property fmtid="{D5CDD505-2E9C-101B-9397-08002B2CF9AE}" pid="13" name="Report_x0020_Card_x0020_Theme">
    <vt:lpwstr/>
  </property>
  <property fmtid="{D5CDD505-2E9C-101B-9397-08002B2CF9AE}" pid="18" name="DisplayTemplateJSIconUrl">
    <vt:lpwstr/>
  </property>
  <property fmtid="{D5CDD505-2E9C-101B-9397-08002B2CF9AE}" pid="19" name="l9e24261105d41d287a412b4d1e337d8">
    <vt:lpwstr/>
  </property>
  <property fmtid="{D5CDD505-2E9C-101B-9397-08002B2CF9AE}" pid="23" name="Report Card Theme">
    <vt:lpwstr/>
  </property>
</Properties>
</file>